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Implementation Manual\2016 Manual\Forms - Final\Financial web page\"/>
    </mc:Choice>
  </mc:AlternateContent>
  <bookViews>
    <workbookView xWindow="480" yWindow="75" windowWidth="11325" windowHeight="6450" tabRatio="940" activeTab="1"/>
  </bookViews>
  <sheets>
    <sheet name="Select Program" sheetId="12" r:id="rId1"/>
    <sheet name="Grant Award &amp; Balance" sheetId="2" r:id="rId2"/>
    <sheet name="RFP 1" sheetId="10" r:id="rId3"/>
    <sheet name="RFP 2" sheetId="15" r:id="rId4"/>
    <sheet name="RFP 3" sheetId="16" r:id="rId5"/>
    <sheet name="RFP 4" sheetId="17" r:id="rId6"/>
    <sheet name="RFP 5" sheetId="18" r:id="rId7"/>
    <sheet name="RFP 6" sheetId="19" r:id="rId8"/>
    <sheet name="RFP 7" sheetId="20" r:id="rId9"/>
    <sheet name="RFP 8" sheetId="21" r:id="rId10"/>
    <sheet name="RFP 9" sheetId="22" r:id="rId11"/>
    <sheet name="RFP 10" sheetId="23" r:id="rId12"/>
    <sheet name="RFP 11" sheetId="24" r:id="rId13"/>
    <sheet name="RFP 12" sheetId="25" r:id="rId14"/>
    <sheet name="RFP 13" sheetId="26" r:id="rId15"/>
    <sheet name="RFP 14" sheetId="27" r:id="rId16"/>
    <sheet name="RFP 15" sheetId="28" r:id="rId17"/>
    <sheet name="RFP 16" sheetId="29" r:id="rId18"/>
    <sheet name="RFP 17" sheetId="30" r:id="rId19"/>
    <sheet name="RFP 18" sheetId="31" r:id="rId20"/>
    <sheet name="RFP 19" sheetId="32" r:id="rId21"/>
    <sheet name="RFP 20" sheetId="33" r:id="rId22"/>
  </sheets>
  <definedNames>
    <definedName name="FundsAvailable">'Grant Award &amp; Balance'!$B$26</definedName>
    <definedName name="GrantBalance">'Grant Award &amp; Balance'!$E$23</definedName>
    <definedName name="Grantee">'Grant Award &amp; Balance'!$B$2</definedName>
    <definedName name="GrantNumber">'Grant Award &amp; Balance'!$B$4</definedName>
    <definedName name="HoldAmount">'Grant Award &amp; Balance'!$B$25</definedName>
    <definedName name="HoldAmountofFunds">'Grant Award &amp; Balance'!$B$26</definedName>
    <definedName name="HoldType">'Grant Award &amp; Balance'!$A$25</definedName>
    <definedName name="LocalRequiredMatch">'Grant Award &amp; Balance'!$K$6</definedName>
    <definedName name="LocalRequirement">'Grant Award &amp; Balance'!$J$6</definedName>
    <definedName name="MatchOKTest">'Grant Award &amp; Balance'!$I$23</definedName>
    <definedName name="PayType2">'Grant Award &amp; Balance'!$B$6</definedName>
    <definedName name="_xlnm.Print_Area" localSheetId="1">'Grant Award &amp; Balance'!$A$2:$O$35</definedName>
    <definedName name="_xlnm.Print_Area" localSheetId="2">'RFP 1'!$A$1:$O$43</definedName>
    <definedName name="_xlnm.Print_Area" localSheetId="11">'RFP 10'!$A$1:$O$43</definedName>
    <definedName name="_xlnm.Print_Area" localSheetId="12">'RFP 11'!$A$1:$O$43</definedName>
    <definedName name="_xlnm.Print_Area" localSheetId="13">'RFP 12'!$A$1:$O$43</definedName>
    <definedName name="_xlnm.Print_Area" localSheetId="14">'RFP 13'!$A$1:$O$43</definedName>
    <definedName name="_xlnm.Print_Area" localSheetId="15">'RFP 14'!$A$1:$O$43</definedName>
    <definedName name="_xlnm.Print_Area" localSheetId="16">'RFP 15'!$A$1:$O$43</definedName>
    <definedName name="_xlnm.Print_Area" localSheetId="17">'RFP 16'!$A$1:$O$43</definedName>
    <definedName name="_xlnm.Print_Area" localSheetId="18">'RFP 17'!$A$1:$O$43</definedName>
    <definedName name="_xlnm.Print_Area" localSheetId="19">'RFP 18'!$A$1:$O$43</definedName>
    <definedName name="_xlnm.Print_Area" localSheetId="20">'RFP 19'!$A$1:$O$43</definedName>
    <definedName name="_xlnm.Print_Area" localSheetId="3">'RFP 2'!$A$1:$O$43</definedName>
    <definedName name="_xlnm.Print_Area" localSheetId="21">'RFP 20'!$A$1:$O$43</definedName>
    <definedName name="_xlnm.Print_Area" localSheetId="4">'RFP 3'!$A$1:$O$43</definedName>
    <definedName name="_xlnm.Print_Area" localSheetId="5">'RFP 4'!$A$1:$O$43</definedName>
    <definedName name="_xlnm.Print_Area" localSheetId="6">'RFP 5'!$A$1:$O$43</definedName>
    <definedName name="_xlnm.Print_Area" localSheetId="7">'RFP 6'!$A$1:$O$43</definedName>
    <definedName name="_xlnm.Print_Area" localSheetId="8">'RFP 7'!$A$1:$O$43</definedName>
    <definedName name="_xlnm.Print_Area" localSheetId="9">'RFP 8'!$A$1:$O$43</definedName>
    <definedName name="_xlnm.Print_Area" localSheetId="10">'RFP 9'!$A$1:$O$43</definedName>
    <definedName name="_xlnm.Print_Area" localSheetId="0">'Select Program'!$A$14:$I$16</definedName>
    <definedName name="ProgramChange">'Select Program'!$A$42</definedName>
    <definedName name="ProgramCheck">'Select Program'!$B$39</definedName>
    <definedName name="ProgramFixed">'Select Program'!$B$14</definedName>
    <definedName name="Project">'Grant Award &amp; Balance'!$B$3</definedName>
    <definedName name="TotalLevRequirement">'Grant Award &amp; Balance'!$J$4</definedName>
    <definedName name="TotalMatchBudget">'Grant Award &amp; Balance'!$H$23</definedName>
    <definedName name="TotalRequiredMatch">'Grant Award &amp; Balance'!$K$4</definedName>
  </definedNames>
  <calcPr calcId="162913"/>
</workbook>
</file>

<file path=xl/calcChain.xml><?xml version="1.0" encoding="utf-8"?>
<calcChain xmlns="http://schemas.openxmlformats.org/spreadsheetml/2006/main">
  <c r="AB25" i="33" l="1"/>
  <c r="Y1" i="22"/>
  <c r="Y1" i="23"/>
  <c r="Y1" i="24"/>
  <c r="Y1" i="25"/>
  <c r="Y1" i="26"/>
  <c r="Y1" i="27"/>
  <c r="Y1" i="28"/>
  <c r="Y1" i="29"/>
  <c r="Y1" i="30"/>
  <c r="Y1" i="31"/>
  <c r="Y1" i="32"/>
  <c r="Y1" i="33"/>
  <c r="X1" i="33"/>
  <c r="X1" i="32"/>
  <c r="X1" i="31"/>
  <c r="X1" i="30"/>
  <c r="X1" i="29"/>
  <c r="X1" i="28"/>
  <c r="X1" i="27"/>
  <c r="X1" i="26"/>
  <c r="X1" i="25"/>
  <c r="X1" i="24"/>
  <c r="X1" i="23"/>
  <c r="X1" i="22"/>
  <c r="C9" i="2"/>
  <c r="M6" i="15" s="1"/>
  <c r="X3" i="26" l="1"/>
  <c r="X3" i="15"/>
  <c r="X3" i="18"/>
  <c r="X3" i="30"/>
  <c r="X3" i="22"/>
  <c r="X3" i="33"/>
  <c r="X3" i="29"/>
  <c r="X3" i="25"/>
  <c r="X3" i="21"/>
  <c r="X3" i="17"/>
  <c r="X3" i="32"/>
  <c r="X3" i="28"/>
  <c r="X3" i="24"/>
  <c r="X3" i="20"/>
  <c r="X3" i="16"/>
  <c r="X3" i="10"/>
  <c r="X3" i="31"/>
  <c r="X3" i="27"/>
  <c r="X3" i="23"/>
  <c r="X3" i="19"/>
  <c r="M6" i="25"/>
  <c r="M6" i="29"/>
  <c r="M6" i="22"/>
  <c r="M6" i="26"/>
  <c r="M6" i="30"/>
  <c r="M6" i="23"/>
  <c r="M6" i="27"/>
  <c r="M6" i="31"/>
  <c r="M6" i="33"/>
  <c r="M6" i="24"/>
  <c r="M6" i="28"/>
  <c r="M6" i="32"/>
  <c r="M6" i="18"/>
  <c r="M6" i="10"/>
  <c r="M6" i="21"/>
  <c r="M6" i="17"/>
  <c r="M6" i="20"/>
  <c r="M6" i="16"/>
  <c r="M6" i="19"/>
  <c r="N38" i="15"/>
  <c r="N38" i="16"/>
  <c r="N38" i="17"/>
  <c r="N38" i="18"/>
  <c r="N38" i="19"/>
  <c r="N38" i="20"/>
  <c r="N38" i="21"/>
  <c r="N38" i="22"/>
  <c r="N38" i="23"/>
  <c r="N38" i="24"/>
  <c r="N38" i="25"/>
  <c r="N38" i="26"/>
  <c r="N38" i="27"/>
  <c r="N38" i="28"/>
  <c r="N38" i="29"/>
  <c r="N38" i="30"/>
  <c r="N38" i="31"/>
  <c r="N38" i="32"/>
  <c r="N38" i="33"/>
  <c r="I38" i="15"/>
  <c r="I38" i="16"/>
  <c r="I38" i="17"/>
  <c r="I38" i="18"/>
  <c r="I38" i="19"/>
  <c r="I38" i="20"/>
  <c r="I38" i="21"/>
  <c r="I38" i="22"/>
  <c r="I38" i="23"/>
  <c r="I38" i="24"/>
  <c r="I38" i="25"/>
  <c r="I38" i="26"/>
  <c r="I38" i="27"/>
  <c r="I38" i="28"/>
  <c r="I38" i="29"/>
  <c r="I38" i="30"/>
  <c r="I38" i="31"/>
  <c r="I38" i="32"/>
  <c r="I38" i="33"/>
  <c r="D38" i="15"/>
  <c r="D38" i="16"/>
  <c r="D38" i="17"/>
  <c r="D38" i="18"/>
  <c r="D38" i="19"/>
  <c r="D38" i="20"/>
  <c r="D38" i="21"/>
  <c r="D38" i="22"/>
  <c r="D38" i="23"/>
  <c r="D38" i="24"/>
  <c r="D38" i="25"/>
  <c r="D38" i="26"/>
  <c r="D38" i="27"/>
  <c r="D38" i="28"/>
  <c r="D38" i="29"/>
  <c r="D38" i="30"/>
  <c r="D38" i="31"/>
  <c r="D38" i="32"/>
  <c r="D38" i="33"/>
  <c r="F21" i="33" l="1"/>
  <c r="F20" i="33"/>
  <c r="F19" i="33"/>
  <c r="F18" i="33"/>
  <c r="F17" i="33"/>
  <c r="F16" i="33"/>
  <c r="F15" i="33"/>
  <c r="F14" i="33"/>
  <c r="F13" i="33"/>
  <c r="F21" i="32"/>
  <c r="F20" i="32"/>
  <c r="F19" i="32"/>
  <c r="F18" i="32"/>
  <c r="F17" i="32"/>
  <c r="F16" i="32"/>
  <c r="F15" i="32"/>
  <c r="F14" i="32"/>
  <c r="F13" i="32"/>
  <c r="F21" i="31"/>
  <c r="F20" i="31"/>
  <c r="F19" i="31"/>
  <c r="F18" i="31"/>
  <c r="F17" i="31"/>
  <c r="F16" i="31"/>
  <c r="F15" i="31"/>
  <c r="F14" i="31"/>
  <c r="F13" i="31"/>
  <c r="F21" i="30"/>
  <c r="F20" i="30"/>
  <c r="F19" i="30"/>
  <c r="F18" i="30"/>
  <c r="F17" i="30"/>
  <c r="F16" i="30"/>
  <c r="F15" i="30"/>
  <c r="F14" i="30"/>
  <c r="F13" i="30"/>
  <c r="F21" i="29"/>
  <c r="F20" i="29"/>
  <c r="F19" i="29"/>
  <c r="F18" i="29"/>
  <c r="F17" i="29"/>
  <c r="F16" i="29"/>
  <c r="F15" i="29"/>
  <c r="F14" i="29"/>
  <c r="F13" i="29"/>
  <c r="F21" i="28"/>
  <c r="F20" i="28"/>
  <c r="F19" i="28"/>
  <c r="F18" i="28"/>
  <c r="F17" i="28"/>
  <c r="F16" i="28"/>
  <c r="F15" i="28"/>
  <c r="F14" i="28"/>
  <c r="F13" i="28"/>
  <c r="F21" i="27"/>
  <c r="F20" i="27"/>
  <c r="F19" i="27"/>
  <c r="F18" i="27"/>
  <c r="F17" i="27"/>
  <c r="F16" i="27"/>
  <c r="F15" i="27"/>
  <c r="F14" i="27"/>
  <c r="F13" i="27"/>
  <c r="F21" i="26"/>
  <c r="F20" i="26"/>
  <c r="F19" i="26"/>
  <c r="F18" i="26"/>
  <c r="F17" i="26"/>
  <c r="F16" i="26"/>
  <c r="F15" i="26"/>
  <c r="F14" i="26"/>
  <c r="F13" i="26"/>
  <c r="F21" i="25"/>
  <c r="F20" i="25"/>
  <c r="F19" i="25"/>
  <c r="F18" i="25"/>
  <c r="F17" i="25"/>
  <c r="F16" i="25"/>
  <c r="F15" i="25"/>
  <c r="F14" i="25"/>
  <c r="F13" i="25"/>
  <c r="F21" i="24"/>
  <c r="F20" i="24"/>
  <c r="F19" i="24"/>
  <c r="F18" i="24"/>
  <c r="F17" i="24"/>
  <c r="F16" i="24"/>
  <c r="F15" i="24"/>
  <c r="F14" i="24"/>
  <c r="F13" i="24"/>
  <c r="F21" i="23"/>
  <c r="F20" i="23"/>
  <c r="F19" i="23"/>
  <c r="F18" i="23"/>
  <c r="F17" i="23"/>
  <c r="F16" i="23"/>
  <c r="F15" i="23"/>
  <c r="F14" i="23"/>
  <c r="F13" i="23"/>
  <c r="F21" i="22"/>
  <c r="F20" i="22"/>
  <c r="F19" i="22"/>
  <c r="F18" i="22"/>
  <c r="F17" i="22"/>
  <c r="F16" i="22"/>
  <c r="F15" i="22"/>
  <c r="F14" i="22"/>
  <c r="F13" i="22"/>
  <c r="F21" i="21"/>
  <c r="F20" i="21"/>
  <c r="F19" i="21"/>
  <c r="F18" i="21"/>
  <c r="F17" i="21"/>
  <c r="F16" i="21"/>
  <c r="F15" i="21"/>
  <c r="F14" i="21"/>
  <c r="F13" i="21"/>
  <c r="F21" i="20"/>
  <c r="F20" i="20"/>
  <c r="F19" i="20"/>
  <c r="F18" i="20"/>
  <c r="F17" i="20"/>
  <c r="F16" i="20"/>
  <c r="F15" i="20"/>
  <c r="F14" i="20"/>
  <c r="F13" i="20"/>
  <c r="F21" i="19"/>
  <c r="F20" i="19"/>
  <c r="F19" i="19"/>
  <c r="F18" i="19"/>
  <c r="F17" i="19"/>
  <c r="F16" i="19"/>
  <c r="F15" i="19"/>
  <c r="F14" i="19"/>
  <c r="F13" i="19"/>
  <c r="F21" i="18"/>
  <c r="F20" i="18"/>
  <c r="F19" i="18"/>
  <c r="F18" i="18"/>
  <c r="F17" i="18"/>
  <c r="F16" i="18"/>
  <c r="F15" i="18"/>
  <c r="F14" i="18"/>
  <c r="F13" i="18"/>
  <c r="F21" i="17"/>
  <c r="F20" i="17"/>
  <c r="F19" i="17"/>
  <c r="F18" i="17"/>
  <c r="F17" i="17"/>
  <c r="F16" i="17"/>
  <c r="F15" i="17"/>
  <c r="F14" i="17"/>
  <c r="F13" i="17"/>
  <c r="F21" i="16"/>
  <c r="F20" i="16"/>
  <c r="F19" i="16"/>
  <c r="F18" i="16"/>
  <c r="F17" i="16"/>
  <c r="F16" i="16"/>
  <c r="F15" i="16"/>
  <c r="F14" i="16"/>
  <c r="F13" i="16"/>
  <c r="F21" i="15"/>
  <c r="F20" i="15"/>
  <c r="F19" i="15"/>
  <c r="F18" i="15"/>
  <c r="F17" i="15"/>
  <c r="F16" i="15"/>
  <c r="F15" i="15"/>
  <c r="F14" i="15"/>
  <c r="F13" i="15"/>
  <c r="F21" i="10"/>
  <c r="F20" i="10"/>
  <c r="F19" i="10"/>
  <c r="F18" i="10"/>
  <c r="F17" i="10"/>
  <c r="F16" i="10"/>
  <c r="F15" i="10"/>
  <c r="F14" i="10"/>
  <c r="F13" i="10"/>
  <c r="B5" i="2" l="1"/>
  <c r="J4" i="2" s="1"/>
  <c r="A21" i="33"/>
  <c r="A20" i="33"/>
  <c r="A19" i="33"/>
  <c r="A18" i="33"/>
  <c r="A17" i="33"/>
  <c r="A16" i="33"/>
  <c r="A15" i="33"/>
  <c r="A14" i="33"/>
  <c r="C14" i="33"/>
  <c r="A13" i="33"/>
  <c r="A21" i="32"/>
  <c r="A20" i="32"/>
  <c r="A19" i="32"/>
  <c r="A18" i="32"/>
  <c r="A17" i="32"/>
  <c r="A16" i="32"/>
  <c r="A15" i="32"/>
  <c r="A14" i="32"/>
  <c r="A13" i="32"/>
  <c r="A21" i="31"/>
  <c r="A20" i="31"/>
  <c r="A19" i="31"/>
  <c r="A18" i="31"/>
  <c r="A17" i="31"/>
  <c r="A16" i="31"/>
  <c r="A15" i="31"/>
  <c r="A14" i="31"/>
  <c r="A13" i="31"/>
  <c r="A21" i="30"/>
  <c r="A20" i="30"/>
  <c r="A19" i="30"/>
  <c r="A18" i="30"/>
  <c r="A17" i="30"/>
  <c r="A16" i="30"/>
  <c r="A15" i="30"/>
  <c r="A14" i="30"/>
  <c r="A13" i="30"/>
  <c r="A21" i="29"/>
  <c r="A20" i="29"/>
  <c r="A19" i="29"/>
  <c r="A18" i="29"/>
  <c r="A17" i="29"/>
  <c r="A16" i="29"/>
  <c r="A15" i="29"/>
  <c r="A14" i="29"/>
  <c r="A13" i="29"/>
  <c r="A21" i="28"/>
  <c r="A20" i="28"/>
  <c r="A19" i="28"/>
  <c r="A18" i="28"/>
  <c r="A17" i="28"/>
  <c r="A16" i="28"/>
  <c r="A15" i="28"/>
  <c r="A14" i="28"/>
  <c r="A13" i="28"/>
  <c r="A21" i="27"/>
  <c r="A20" i="27"/>
  <c r="A19" i="27"/>
  <c r="A18" i="27"/>
  <c r="A17" i="27"/>
  <c r="A16" i="27"/>
  <c r="A15" i="27"/>
  <c r="A14" i="27"/>
  <c r="A13" i="27"/>
  <c r="A21" i="26"/>
  <c r="A20" i="26"/>
  <c r="A19" i="26"/>
  <c r="A18" i="26"/>
  <c r="A17" i="26"/>
  <c r="A16" i="26"/>
  <c r="A15" i="26"/>
  <c r="A14" i="26"/>
  <c r="A13" i="26"/>
  <c r="A21" i="25"/>
  <c r="A20" i="25"/>
  <c r="A19" i="25"/>
  <c r="A18" i="25"/>
  <c r="A17" i="25"/>
  <c r="A16" i="25"/>
  <c r="A15" i="25"/>
  <c r="C15" i="25"/>
  <c r="A14" i="25"/>
  <c r="A13" i="25"/>
  <c r="A21" i="24"/>
  <c r="A20" i="24"/>
  <c r="A19" i="24"/>
  <c r="A18" i="24"/>
  <c r="A17" i="24"/>
  <c r="A16" i="24"/>
  <c r="A15" i="24"/>
  <c r="A14" i="24"/>
  <c r="A13" i="24"/>
  <c r="A21" i="23"/>
  <c r="A20" i="23"/>
  <c r="A19" i="23"/>
  <c r="A18" i="23"/>
  <c r="A17" i="23"/>
  <c r="A16" i="23"/>
  <c r="A15" i="23"/>
  <c r="A14" i="23"/>
  <c r="A13" i="23"/>
  <c r="A21" i="22"/>
  <c r="A20" i="22"/>
  <c r="A19" i="22"/>
  <c r="A18" i="22"/>
  <c r="A17" i="22"/>
  <c r="A16" i="22"/>
  <c r="A15" i="22"/>
  <c r="A14" i="22"/>
  <c r="A13" i="22"/>
  <c r="A21" i="21"/>
  <c r="A20" i="21"/>
  <c r="A19" i="21"/>
  <c r="A18" i="21"/>
  <c r="A17" i="21"/>
  <c r="A16" i="21"/>
  <c r="A15" i="21"/>
  <c r="A14" i="21"/>
  <c r="A13" i="21"/>
  <c r="A21" i="20"/>
  <c r="A20" i="20"/>
  <c r="A19" i="20"/>
  <c r="A18" i="20"/>
  <c r="A17" i="20"/>
  <c r="A16" i="20"/>
  <c r="A15" i="20"/>
  <c r="A14" i="20"/>
  <c r="A13" i="20"/>
  <c r="A21" i="19"/>
  <c r="A20" i="19"/>
  <c r="A19" i="19"/>
  <c r="A18" i="19"/>
  <c r="A17" i="19"/>
  <c r="A16" i="19"/>
  <c r="A15" i="19"/>
  <c r="A14" i="19"/>
  <c r="A13" i="19"/>
  <c r="A21" i="18"/>
  <c r="A20" i="18"/>
  <c r="A19" i="18"/>
  <c r="A18" i="18"/>
  <c r="A17" i="18"/>
  <c r="A16" i="18"/>
  <c r="A15" i="18"/>
  <c r="A14" i="18"/>
  <c r="A13" i="18"/>
  <c r="A21" i="17"/>
  <c r="A20" i="17"/>
  <c r="A19" i="17"/>
  <c r="C19" i="17"/>
  <c r="A18" i="17"/>
  <c r="A17" i="17"/>
  <c r="A16" i="17"/>
  <c r="A15" i="17"/>
  <c r="A14" i="17"/>
  <c r="A13" i="17"/>
  <c r="A21" i="16"/>
  <c r="A20" i="16"/>
  <c r="A19" i="16"/>
  <c r="A18" i="16"/>
  <c r="A17" i="16"/>
  <c r="A16" i="16"/>
  <c r="A15" i="16"/>
  <c r="A14" i="16"/>
  <c r="A13" i="16"/>
  <c r="A21" i="15"/>
  <c r="A20" i="15"/>
  <c r="A19" i="15"/>
  <c r="A18" i="15"/>
  <c r="A17" i="15"/>
  <c r="A16" i="15"/>
  <c r="A15" i="15"/>
  <c r="A14" i="15"/>
  <c r="A13" i="15"/>
  <c r="A21" i="10"/>
  <c r="A20" i="10"/>
  <c r="A19" i="10"/>
  <c r="A18" i="10"/>
  <c r="A17" i="10"/>
  <c r="A13" i="10"/>
  <c r="A14" i="10"/>
  <c r="A15" i="10"/>
  <c r="A16" i="10"/>
  <c r="G23" i="10"/>
  <c r="G22" i="15"/>
  <c r="G21" i="10"/>
  <c r="G20" i="10"/>
  <c r="G19" i="10"/>
  <c r="G18" i="10"/>
  <c r="G17" i="10"/>
  <c r="G16" i="10"/>
  <c r="G15" i="10"/>
  <c r="G14" i="10"/>
  <c r="H14" i="10"/>
  <c r="K14" i="10" s="1"/>
  <c r="G14" i="15" s="1"/>
  <c r="G13" i="10"/>
  <c r="H13" i="10"/>
  <c r="H13" i="15"/>
  <c r="H13" i="16"/>
  <c r="H13" i="18"/>
  <c r="H13" i="19"/>
  <c r="H13" i="20"/>
  <c r="H13" i="21"/>
  <c r="H13" i="23"/>
  <c r="H13" i="24"/>
  <c r="H13" i="26"/>
  <c r="H13" i="27"/>
  <c r="H13" i="28"/>
  <c r="H13" i="29"/>
  <c r="H13" i="31"/>
  <c r="H13" i="32"/>
  <c r="Q21" i="10"/>
  <c r="Q21" i="15" s="1"/>
  <c r="Q21" i="16" s="1"/>
  <c r="Q21" i="17" s="1"/>
  <c r="Q21" i="18" s="1"/>
  <c r="Q21" i="19" s="1"/>
  <c r="Q21" i="20" s="1"/>
  <c r="Q21" i="21" s="1"/>
  <c r="Q21" i="22" s="1"/>
  <c r="Q21" i="23" s="1"/>
  <c r="Q21" i="24" s="1"/>
  <c r="Q21" i="25" s="1"/>
  <c r="Q21" i="26" s="1"/>
  <c r="Q21" i="27" s="1"/>
  <c r="Q21" i="28" s="1"/>
  <c r="Q21" i="29" s="1"/>
  <c r="Q21" i="30" s="1"/>
  <c r="Q21" i="31" s="1"/>
  <c r="Q21" i="32" s="1"/>
  <c r="Q21" i="33" s="1"/>
  <c r="L19" i="2" s="1"/>
  <c r="R21" i="10"/>
  <c r="R21" i="15" s="1"/>
  <c r="Q20" i="10"/>
  <c r="R20" i="10"/>
  <c r="R20" i="15" s="1"/>
  <c r="R20" i="16" s="1"/>
  <c r="R20" i="17" s="1"/>
  <c r="R20" i="18" s="1"/>
  <c r="Q19" i="10"/>
  <c r="Q19" i="15" s="1"/>
  <c r="R19" i="10"/>
  <c r="Q18" i="10"/>
  <c r="Q18" i="15" s="1"/>
  <c r="Q18" i="16" s="1"/>
  <c r="Q18" i="17" s="1"/>
  <c r="Q18" i="18" s="1"/>
  <c r="Q18" i="19" s="1"/>
  <c r="Q18" i="20" s="1"/>
  <c r="Q18" i="21" s="1"/>
  <c r="Q18" i="22" s="1"/>
  <c r="Q18" i="23" s="1"/>
  <c r="Q18" i="24" s="1"/>
  <c r="Q18" i="25" s="1"/>
  <c r="Q18" i="26" s="1"/>
  <c r="Q18" i="27" s="1"/>
  <c r="Q18" i="28" s="1"/>
  <c r="Q18" i="29" s="1"/>
  <c r="Q18" i="30" s="1"/>
  <c r="Q18" i="31" s="1"/>
  <c r="Q18" i="32" s="1"/>
  <c r="Q18" i="33" s="1"/>
  <c r="L16" i="2" s="1"/>
  <c r="R18" i="10"/>
  <c r="R18" i="15" s="1"/>
  <c r="Q17" i="10"/>
  <c r="Q17" i="15" s="1"/>
  <c r="Q17" i="16" s="1"/>
  <c r="Q17" i="17" s="1"/>
  <c r="Q17" i="18" s="1"/>
  <c r="Q17" i="19" s="1"/>
  <c r="Q17" i="20" s="1"/>
  <c r="Q17" i="21" s="1"/>
  <c r="Q17" i="22" s="1"/>
  <c r="Q17" i="23" s="1"/>
  <c r="Q17" i="24" s="1"/>
  <c r="Q17" i="25" s="1"/>
  <c r="Q17" i="26" s="1"/>
  <c r="Q17" i="27" s="1"/>
  <c r="Q17" i="28" s="1"/>
  <c r="Q17" i="29" s="1"/>
  <c r="Q17" i="30" s="1"/>
  <c r="Q17" i="31" s="1"/>
  <c r="Q17" i="32" s="1"/>
  <c r="Q17" i="33" s="1"/>
  <c r="L15" i="2" s="1"/>
  <c r="R17" i="10"/>
  <c r="Q16" i="10"/>
  <c r="Q16" i="15" s="1"/>
  <c r="Q16" i="16" s="1"/>
  <c r="R16" i="10"/>
  <c r="R16" i="15" s="1"/>
  <c r="R16" i="16" s="1"/>
  <c r="R16" i="17" s="1"/>
  <c r="R16" i="18" s="1"/>
  <c r="R16" i="19" s="1"/>
  <c r="R16" i="20" s="1"/>
  <c r="R16" i="21" s="1"/>
  <c r="R16" i="22" s="1"/>
  <c r="R16" i="23" s="1"/>
  <c r="R16" i="24" s="1"/>
  <c r="Q15" i="10"/>
  <c r="Q15" i="15" s="1"/>
  <c r="Q15" i="16" s="1"/>
  <c r="Q15" i="17" s="1"/>
  <c r="Q15" i="18" s="1"/>
  <c r="Q15" i="19" s="1"/>
  <c r="Q15" i="20" s="1"/>
  <c r="Q15" i="21" s="1"/>
  <c r="Q15" i="22" s="1"/>
  <c r="Q15" i="23" s="1"/>
  <c r="Q15" i="24" s="1"/>
  <c r="Q15" i="25" s="1"/>
  <c r="Q15" i="26" s="1"/>
  <c r="Q15" i="27" s="1"/>
  <c r="Q15" i="28" s="1"/>
  <c r="Q15" i="29" s="1"/>
  <c r="Q15" i="30" s="1"/>
  <c r="Q15" i="31" s="1"/>
  <c r="Q15" i="32" s="1"/>
  <c r="Q15" i="33" s="1"/>
  <c r="L13" i="2" s="1"/>
  <c r="R15" i="10"/>
  <c r="R15" i="15" s="1"/>
  <c r="R15" i="16" s="1"/>
  <c r="R15" i="17" s="1"/>
  <c r="Q14" i="10"/>
  <c r="Q14" i="15" s="1"/>
  <c r="Q14" i="16" s="1"/>
  <c r="Q14" i="17" s="1"/>
  <c r="R14" i="10"/>
  <c r="Q13" i="10"/>
  <c r="Q13" i="15" s="1"/>
  <c r="Q13" i="16" s="1"/>
  <c r="Q13" i="17" s="1"/>
  <c r="Q13" i="18" s="1"/>
  <c r="R13" i="10"/>
  <c r="J6" i="2"/>
  <c r="B23" i="2"/>
  <c r="A25" i="2"/>
  <c r="D26" i="17" s="1"/>
  <c r="H23" i="2"/>
  <c r="C2" i="33"/>
  <c r="C3" i="33"/>
  <c r="C4" i="33"/>
  <c r="I4" i="33"/>
  <c r="C5" i="33"/>
  <c r="Q22" i="33"/>
  <c r="L20" i="2" s="1"/>
  <c r="C13" i="33"/>
  <c r="C15" i="33"/>
  <c r="C16" i="33"/>
  <c r="C17" i="33"/>
  <c r="C18" i="33"/>
  <c r="C19" i="33"/>
  <c r="C20" i="33"/>
  <c r="C21" i="33"/>
  <c r="R22" i="33"/>
  <c r="N12" i="33"/>
  <c r="L13" i="33"/>
  <c r="H14" i="33"/>
  <c r="L14" i="33"/>
  <c r="H15" i="33"/>
  <c r="L15" i="33"/>
  <c r="H16" i="33"/>
  <c r="L16" i="33"/>
  <c r="H17" i="33"/>
  <c r="L17" i="33"/>
  <c r="H18" i="33"/>
  <c r="L18" i="33"/>
  <c r="H19" i="33"/>
  <c r="L19" i="33"/>
  <c r="H20" i="33"/>
  <c r="L20" i="33"/>
  <c r="H21" i="33"/>
  <c r="L21" i="33"/>
  <c r="F22" i="33"/>
  <c r="H22" i="33" s="1"/>
  <c r="L22" i="33"/>
  <c r="T22" i="33"/>
  <c r="H23" i="33"/>
  <c r="D25" i="33"/>
  <c r="E25" i="33"/>
  <c r="I25" i="33"/>
  <c r="I7" i="33" s="1"/>
  <c r="J25" i="33"/>
  <c r="M5" i="33" s="1"/>
  <c r="M25" i="33"/>
  <c r="M4" i="33" s="1"/>
  <c r="N25" i="33"/>
  <c r="C2" i="32"/>
  <c r="C3" i="32"/>
  <c r="C4" i="32"/>
  <c r="I4" i="32"/>
  <c r="C5" i="32"/>
  <c r="Q22" i="32"/>
  <c r="C13" i="32"/>
  <c r="C14" i="32"/>
  <c r="C15" i="32"/>
  <c r="C16" i="32"/>
  <c r="C17" i="32"/>
  <c r="C18" i="32"/>
  <c r="C19" i="32"/>
  <c r="C20" i="32"/>
  <c r="C21" i="32"/>
  <c r="R22" i="32"/>
  <c r="N12" i="32"/>
  <c r="L13" i="32"/>
  <c r="H14" i="32"/>
  <c r="L14" i="32"/>
  <c r="H15" i="32"/>
  <c r="L15" i="32"/>
  <c r="H16" i="32"/>
  <c r="L16" i="32"/>
  <c r="H17" i="32"/>
  <c r="L17" i="32"/>
  <c r="H18" i="32"/>
  <c r="L18" i="32"/>
  <c r="H19" i="32"/>
  <c r="L19" i="32"/>
  <c r="H20" i="32"/>
  <c r="L20" i="32"/>
  <c r="H21" i="32"/>
  <c r="L21" i="32"/>
  <c r="F22" i="32"/>
  <c r="H22" i="32" s="1"/>
  <c r="L22" i="32"/>
  <c r="T22" i="32"/>
  <c r="H23" i="32"/>
  <c r="D25" i="32"/>
  <c r="E25" i="32"/>
  <c r="I25" i="32"/>
  <c r="I7" i="32" s="1"/>
  <c r="J25" i="32"/>
  <c r="M5" i="32" s="1"/>
  <c r="M25" i="32"/>
  <c r="M4" i="32" s="1"/>
  <c r="N25" i="32"/>
  <c r="C2" i="31"/>
  <c r="C3" i="31"/>
  <c r="C4" i="31"/>
  <c r="I4" i="31"/>
  <c r="C5" i="31"/>
  <c r="Q22" i="31"/>
  <c r="C13" i="31"/>
  <c r="C14" i="31"/>
  <c r="C15" i="31"/>
  <c r="C16" i="31"/>
  <c r="C17" i="31"/>
  <c r="C18" i="31"/>
  <c r="C19" i="31"/>
  <c r="C20" i="31"/>
  <c r="C21" i="31"/>
  <c r="R22" i="31"/>
  <c r="N12" i="31"/>
  <c r="L13" i="31"/>
  <c r="L14" i="31"/>
  <c r="H15" i="31"/>
  <c r="L15" i="31"/>
  <c r="H16" i="31"/>
  <c r="L16" i="31"/>
  <c r="H17" i="31"/>
  <c r="L17" i="31"/>
  <c r="H18" i="31"/>
  <c r="L18" i="31"/>
  <c r="H19" i="31"/>
  <c r="L19" i="31"/>
  <c r="H20" i="31"/>
  <c r="L20" i="31"/>
  <c r="H21" i="31"/>
  <c r="L21" i="31"/>
  <c r="F22" i="31"/>
  <c r="H22" i="31" s="1"/>
  <c r="L22" i="31"/>
  <c r="T22" i="31"/>
  <c r="H23" i="31"/>
  <c r="D25" i="31"/>
  <c r="E25" i="31"/>
  <c r="I25" i="31"/>
  <c r="I7" i="31" s="1"/>
  <c r="J25" i="31"/>
  <c r="M5" i="31" s="1"/>
  <c r="M25" i="31"/>
  <c r="M4" i="31" s="1"/>
  <c r="N25" i="31"/>
  <c r="C2" i="30"/>
  <c r="C3" i="30"/>
  <c r="C4" i="30"/>
  <c r="I4" i="30"/>
  <c r="C5" i="30"/>
  <c r="Q22" i="30"/>
  <c r="C13" i="30"/>
  <c r="C14" i="30"/>
  <c r="C15" i="30"/>
  <c r="C16" i="30"/>
  <c r="C17" i="30"/>
  <c r="C18" i="30"/>
  <c r="C19" i="30"/>
  <c r="C20" i="30"/>
  <c r="C21" i="30"/>
  <c r="R22" i="30"/>
  <c r="N12" i="30"/>
  <c r="L13" i="30"/>
  <c r="H14" i="30"/>
  <c r="L14" i="30"/>
  <c r="H15" i="30"/>
  <c r="L15" i="30"/>
  <c r="H16" i="30"/>
  <c r="L16" i="30"/>
  <c r="H17" i="30"/>
  <c r="L17" i="30"/>
  <c r="H18" i="30"/>
  <c r="L18" i="30"/>
  <c r="H19" i="30"/>
  <c r="L19" i="30"/>
  <c r="H20" i="30"/>
  <c r="L20" i="30"/>
  <c r="H21" i="30"/>
  <c r="L21" i="30"/>
  <c r="F22" i="30"/>
  <c r="H22" i="30" s="1"/>
  <c r="L22" i="30"/>
  <c r="T22" i="30"/>
  <c r="H23" i="30"/>
  <c r="D25" i="30"/>
  <c r="E25" i="30"/>
  <c r="I25" i="30"/>
  <c r="I7" i="30" s="1"/>
  <c r="J25" i="30"/>
  <c r="M5" i="30" s="1"/>
  <c r="M25" i="30"/>
  <c r="M4" i="30" s="1"/>
  <c r="N25" i="30"/>
  <c r="C2" i="29"/>
  <c r="C3" i="29"/>
  <c r="C4" i="29"/>
  <c r="I4" i="29"/>
  <c r="C5" i="29"/>
  <c r="Q22" i="29"/>
  <c r="C13" i="29"/>
  <c r="C14" i="29"/>
  <c r="C15" i="29"/>
  <c r="C16" i="29"/>
  <c r="C17" i="29"/>
  <c r="C18" i="29"/>
  <c r="C19" i="29"/>
  <c r="C20" i="29"/>
  <c r="C21" i="29"/>
  <c r="R22" i="29"/>
  <c r="N12" i="29"/>
  <c r="L13" i="29"/>
  <c r="H14" i="29"/>
  <c r="L14" i="29"/>
  <c r="L15" i="29"/>
  <c r="H16" i="29"/>
  <c r="L16" i="29"/>
  <c r="L17" i="29"/>
  <c r="L18" i="29"/>
  <c r="L19" i="29"/>
  <c r="L20" i="29"/>
  <c r="L21" i="29"/>
  <c r="L22" i="29"/>
  <c r="H17" i="29"/>
  <c r="H18" i="29"/>
  <c r="H19" i="29"/>
  <c r="H20" i="29"/>
  <c r="H21" i="29"/>
  <c r="F22" i="29"/>
  <c r="H22" i="29" s="1"/>
  <c r="T22" i="29"/>
  <c r="H23" i="29"/>
  <c r="D25" i="29"/>
  <c r="E25" i="29"/>
  <c r="I25" i="29"/>
  <c r="I7" i="29" s="1"/>
  <c r="J25" i="29"/>
  <c r="M5" i="29" s="1"/>
  <c r="M25" i="29"/>
  <c r="M4" i="29" s="1"/>
  <c r="N25" i="29"/>
  <c r="C2" i="28"/>
  <c r="C3" i="28"/>
  <c r="C4" i="28"/>
  <c r="I4" i="28"/>
  <c r="C5" i="28"/>
  <c r="Q22" i="28"/>
  <c r="C13" i="28"/>
  <c r="C14" i="28"/>
  <c r="C15" i="28"/>
  <c r="C16" i="28"/>
  <c r="C17" i="28"/>
  <c r="C18" i="28"/>
  <c r="C19" i="28"/>
  <c r="C20" i="28"/>
  <c r="C21" i="28"/>
  <c r="R22" i="28"/>
  <c r="N12" i="28"/>
  <c r="L13" i="28"/>
  <c r="H14" i="28"/>
  <c r="L14" i="28"/>
  <c r="H15" i="28"/>
  <c r="L15" i="28"/>
  <c r="H16" i="28"/>
  <c r="L16" i="28"/>
  <c r="L17" i="28"/>
  <c r="L18" i="28"/>
  <c r="L19" i="28"/>
  <c r="L20" i="28"/>
  <c r="L21" i="28"/>
  <c r="L22" i="28"/>
  <c r="H17" i="28"/>
  <c r="H18" i="28"/>
  <c r="H19" i="28"/>
  <c r="H20" i="28"/>
  <c r="H21" i="28"/>
  <c r="F22" i="28"/>
  <c r="H22" i="28" s="1"/>
  <c r="T22" i="28"/>
  <c r="H23" i="28"/>
  <c r="D25" i="28"/>
  <c r="E25" i="28"/>
  <c r="I25" i="28"/>
  <c r="I7" i="28" s="1"/>
  <c r="J25" i="28"/>
  <c r="M5" i="28" s="1"/>
  <c r="M25" i="28"/>
  <c r="M4" i="28" s="1"/>
  <c r="N25" i="28"/>
  <c r="C2" i="27"/>
  <c r="C3" i="27"/>
  <c r="C4" i="27"/>
  <c r="I4" i="27"/>
  <c r="C5" i="27"/>
  <c r="Q22" i="27"/>
  <c r="C13" i="27"/>
  <c r="C14" i="27"/>
  <c r="C15" i="27"/>
  <c r="C16" i="27"/>
  <c r="C17" i="27"/>
  <c r="C18" i="27"/>
  <c r="C19" i="27"/>
  <c r="C20" i="27"/>
  <c r="C21" i="27"/>
  <c r="R22" i="27"/>
  <c r="N12" i="27"/>
  <c r="L13" i="27"/>
  <c r="L14" i="27"/>
  <c r="L15" i="27"/>
  <c r="H16" i="27"/>
  <c r="L16" i="27"/>
  <c r="H17" i="27"/>
  <c r="L17" i="27"/>
  <c r="H18" i="27"/>
  <c r="L18" i="27"/>
  <c r="H19" i="27"/>
  <c r="L19" i="27"/>
  <c r="H20" i="27"/>
  <c r="L20" i="27"/>
  <c r="H21" i="27"/>
  <c r="L21" i="27"/>
  <c r="F22" i="27"/>
  <c r="H22" i="27" s="1"/>
  <c r="L22" i="27"/>
  <c r="T22" i="27"/>
  <c r="H23" i="27"/>
  <c r="D25" i="27"/>
  <c r="E25" i="27"/>
  <c r="I25" i="27"/>
  <c r="I7" i="27" s="1"/>
  <c r="J25" i="27"/>
  <c r="M5" i="27" s="1"/>
  <c r="M25" i="27"/>
  <c r="M4" i="27" s="1"/>
  <c r="N25" i="27"/>
  <c r="C2" i="26"/>
  <c r="C3" i="26"/>
  <c r="C4" i="26"/>
  <c r="I4" i="26"/>
  <c r="C5" i="26"/>
  <c r="Q22" i="26"/>
  <c r="C13" i="26"/>
  <c r="C14" i="26"/>
  <c r="C15" i="26"/>
  <c r="C16" i="26"/>
  <c r="C17" i="26"/>
  <c r="C18" i="26"/>
  <c r="C19" i="26"/>
  <c r="C20" i="26"/>
  <c r="C21" i="26"/>
  <c r="R22" i="26"/>
  <c r="N12" i="26"/>
  <c r="L13" i="26"/>
  <c r="H14" i="26"/>
  <c r="L14" i="26"/>
  <c r="H15" i="26"/>
  <c r="L15" i="26"/>
  <c r="H16" i="26"/>
  <c r="L16" i="26"/>
  <c r="L17" i="26"/>
  <c r="H18" i="26"/>
  <c r="L18" i="26"/>
  <c r="H19" i="26"/>
  <c r="L19" i="26"/>
  <c r="H20" i="26"/>
  <c r="L20" i="26"/>
  <c r="H21" i="26"/>
  <c r="L21" i="26"/>
  <c r="F22" i="26"/>
  <c r="H22" i="26" s="1"/>
  <c r="L22" i="26"/>
  <c r="T22" i="26"/>
  <c r="H23" i="26"/>
  <c r="D25" i="26"/>
  <c r="E25" i="26"/>
  <c r="I25" i="26"/>
  <c r="I7" i="26" s="1"/>
  <c r="J25" i="26"/>
  <c r="M5" i="26" s="1"/>
  <c r="M25" i="26"/>
  <c r="M4" i="26" s="1"/>
  <c r="N25" i="26"/>
  <c r="C2" i="25"/>
  <c r="C3" i="25"/>
  <c r="C4" i="25"/>
  <c r="I4" i="25"/>
  <c r="C5" i="25"/>
  <c r="Q22" i="25"/>
  <c r="C13" i="25"/>
  <c r="C14" i="25"/>
  <c r="C16" i="25"/>
  <c r="C17" i="25"/>
  <c r="C18" i="25"/>
  <c r="C19" i="25"/>
  <c r="C20" i="25"/>
  <c r="C21" i="25"/>
  <c r="R22" i="25"/>
  <c r="N12" i="25"/>
  <c r="L13" i="25"/>
  <c r="H14" i="25"/>
  <c r="L14" i="25"/>
  <c r="H15" i="25"/>
  <c r="L15" i="25"/>
  <c r="H16" i="25"/>
  <c r="L16" i="25"/>
  <c r="H17" i="25"/>
  <c r="L17" i="25"/>
  <c r="H18" i="25"/>
  <c r="L18" i="25"/>
  <c r="H19" i="25"/>
  <c r="L19" i="25"/>
  <c r="L20" i="25"/>
  <c r="L21" i="25"/>
  <c r="L22" i="25"/>
  <c r="H20" i="25"/>
  <c r="H21" i="25"/>
  <c r="F22" i="25"/>
  <c r="H22" i="25" s="1"/>
  <c r="T22" i="25"/>
  <c r="H23" i="25"/>
  <c r="D25" i="25"/>
  <c r="E25" i="25"/>
  <c r="I25" i="25"/>
  <c r="I7" i="25" s="1"/>
  <c r="J25" i="25"/>
  <c r="M5" i="25" s="1"/>
  <c r="M25" i="25"/>
  <c r="M4" i="25" s="1"/>
  <c r="N25" i="25"/>
  <c r="C2" i="24"/>
  <c r="C3" i="24"/>
  <c r="C4" i="24"/>
  <c r="I4" i="24"/>
  <c r="C5" i="24"/>
  <c r="Q22" i="24"/>
  <c r="C13" i="24"/>
  <c r="C14" i="24"/>
  <c r="C15" i="24"/>
  <c r="C16" i="24"/>
  <c r="C17" i="24"/>
  <c r="C18" i="24"/>
  <c r="C19" i="24"/>
  <c r="C20" i="24"/>
  <c r="C21" i="24"/>
  <c r="R22" i="24"/>
  <c r="N12" i="24"/>
  <c r="L13" i="24"/>
  <c r="H14" i="24"/>
  <c r="L14" i="24"/>
  <c r="H15" i="24"/>
  <c r="L15" i="24"/>
  <c r="H16" i="24"/>
  <c r="L16" i="24"/>
  <c r="L17" i="24"/>
  <c r="L18" i="24"/>
  <c r="L19" i="24"/>
  <c r="L20" i="24"/>
  <c r="L21" i="24"/>
  <c r="L22" i="24"/>
  <c r="H17" i="24"/>
  <c r="H18" i="24"/>
  <c r="H19" i="24"/>
  <c r="H20" i="24"/>
  <c r="H21" i="24"/>
  <c r="F22" i="24"/>
  <c r="H22" i="24" s="1"/>
  <c r="T22" i="24"/>
  <c r="H23" i="24"/>
  <c r="D25" i="24"/>
  <c r="E25" i="24"/>
  <c r="I25" i="24"/>
  <c r="I7" i="24" s="1"/>
  <c r="J25" i="24"/>
  <c r="M5" i="24" s="1"/>
  <c r="M25" i="24"/>
  <c r="M4" i="24" s="1"/>
  <c r="N25" i="24"/>
  <c r="C2" i="23"/>
  <c r="C3" i="23"/>
  <c r="C4" i="23"/>
  <c r="I4" i="23"/>
  <c r="C5" i="23"/>
  <c r="Q22" i="23"/>
  <c r="C13" i="23"/>
  <c r="C14" i="23"/>
  <c r="C15" i="23"/>
  <c r="C16" i="23"/>
  <c r="C17" i="23"/>
  <c r="C18" i="23"/>
  <c r="C19" i="23"/>
  <c r="C20" i="23"/>
  <c r="C21" i="23"/>
  <c r="R22" i="23"/>
  <c r="N12" i="23"/>
  <c r="L13" i="23"/>
  <c r="H14" i="23"/>
  <c r="L14" i="23"/>
  <c r="H15" i="23"/>
  <c r="L15" i="23"/>
  <c r="H16" i="23"/>
  <c r="L16" i="23"/>
  <c r="L17" i="23"/>
  <c r="H18" i="23"/>
  <c r="L18" i="23"/>
  <c r="H19" i="23"/>
  <c r="L19" i="23"/>
  <c r="H20" i="23"/>
  <c r="L20" i="23"/>
  <c r="H21" i="23"/>
  <c r="L21" i="23"/>
  <c r="F22" i="23"/>
  <c r="H22" i="23" s="1"/>
  <c r="L22" i="23"/>
  <c r="T22" i="23"/>
  <c r="H23" i="23"/>
  <c r="D25" i="23"/>
  <c r="E25" i="23"/>
  <c r="I25" i="23"/>
  <c r="I7" i="23" s="1"/>
  <c r="J25" i="23"/>
  <c r="M5" i="23" s="1"/>
  <c r="M25" i="23"/>
  <c r="M4" i="23" s="1"/>
  <c r="N25" i="23"/>
  <c r="C2" i="22"/>
  <c r="C3" i="22"/>
  <c r="C4" i="22"/>
  <c r="I4" i="22"/>
  <c r="C5" i="22"/>
  <c r="Q22" i="22"/>
  <c r="C13" i="22"/>
  <c r="C14" i="22"/>
  <c r="C15" i="22"/>
  <c r="C16" i="22"/>
  <c r="C17" i="22"/>
  <c r="C18" i="22"/>
  <c r="C19" i="22"/>
  <c r="C20" i="22"/>
  <c r="C21" i="22"/>
  <c r="R22" i="22"/>
  <c r="N12" i="22"/>
  <c r="L13" i="22"/>
  <c r="H14" i="22"/>
  <c r="L14" i="22"/>
  <c r="H15" i="22"/>
  <c r="L15" i="22"/>
  <c r="H16" i="22"/>
  <c r="L16" i="22"/>
  <c r="H17" i="22"/>
  <c r="L17" i="22"/>
  <c r="H18" i="22"/>
  <c r="L18" i="22"/>
  <c r="H19" i="22"/>
  <c r="L19" i="22"/>
  <c r="H20" i="22"/>
  <c r="L20" i="22"/>
  <c r="H21" i="22"/>
  <c r="L21" i="22"/>
  <c r="F22" i="22"/>
  <c r="H22" i="22" s="1"/>
  <c r="L22" i="22"/>
  <c r="T22" i="22"/>
  <c r="H23" i="22"/>
  <c r="D25" i="22"/>
  <c r="E25" i="22"/>
  <c r="I25" i="22"/>
  <c r="I7" i="22" s="1"/>
  <c r="J25" i="22"/>
  <c r="M5" i="22" s="1"/>
  <c r="M25" i="22"/>
  <c r="M4" i="22" s="1"/>
  <c r="N25" i="22"/>
  <c r="C2" i="21"/>
  <c r="C3" i="21"/>
  <c r="C4" i="21"/>
  <c r="I4" i="21"/>
  <c r="C5" i="21"/>
  <c r="Q22" i="21"/>
  <c r="C13" i="21"/>
  <c r="C14" i="21"/>
  <c r="C15" i="21"/>
  <c r="C16" i="21"/>
  <c r="C17" i="21"/>
  <c r="C18" i="21"/>
  <c r="C19" i="21"/>
  <c r="C20" i="21"/>
  <c r="C21" i="21"/>
  <c r="R22" i="21"/>
  <c r="N12" i="21"/>
  <c r="L13" i="21"/>
  <c r="H14" i="21"/>
  <c r="L14" i="21"/>
  <c r="H15" i="21"/>
  <c r="L15" i="21"/>
  <c r="L16" i="21"/>
  <c r="L17" i="21"/>
  <c r="L18" i="21"/>
  <c r="L19" i="21"/>
  <c r="L20" i="21"/>
  <c r="L21" i="21"/>
  <c r="L22" i="21"/>
  <c r="H17" i="21"/>
  <c r="H18" i="21"/>
  <c r="H19" i="21"/>
  <c r="H20" i="21"/>
  <c r="H21" i="21"/>
  <c r="F22" i="21"/>
  <c r="H22" i="21" s="1"/>
  <c r="T22" i="21"/>
  <c r="H23" i="21"/>
  <c r="D25" i="21"/>
  <c r="E25" i="21"/>
  <c r="I25" i="21"/>
  <c r="I7" i="21" s="1"/>
  <c r="J25" i="21"/>
  <c r="M5" i="21" s="1"/>
  <c r="M25" i="21"/>
  <c r="M4" i="21" s="1"/>
  <c r="N25" i="21"/>
  <c r="C2" i="20"/>
  <c r="C3" i="20"/>
  <c r="C4" i="20"/>
  <c r="I4" i="20"/>
  <c r="C5" i="20"/>
  <c r="Q22" i="20"/>
  <c r="C13" i="20"/>
  <c r="C14" i="20"/>
  <c r="C15" i="20"/>
  <c r="C16" i="20"/>
  <c r="C17" i="20"/>
  <c r="C18" i="20"/>
  <c r="C19" i="20"/>
  <c r="C20" i="20"/>
  <c r="C21" i="20"/>
  <c r="R22" i="20"/>
  <c r="N12" i="20"/>
  <c r="L13" i="20"/>
  <c r="H14" i="20"/>
  <c r="L14" i="20"/>
  <c r="H15" i="20"/>
  <c r="L15" i="20"/>
  <c r="H16" i="20"/>
  <c r="L16" i="20"/>
  <c r="H17" i="20"/>
  <c r="L17" i="20"/>
  <c r="H18" i="20"/>
  <c r="L18" i="20"/>
  <c r="H19" i="20"/>
  <c r="L19" i="20"/>
  <c r="H20" i="20"/>
  <c r="L20" i="20"/>
  <c r="H21" i="20"/>
  <c r="L21" i="20"/>
  <c r="F22" i="20"/>
  <c r="H22" i="20" s="1"/>
  <c r="L22" i="20"/>
  <c r="T22" i="20"/>
  <c r="H23" i="20"/>
  <c r="D25" i="20"/>
  <c r="E25" i="20"/>
  <c r="I25" i="20"/>
  <c r="I7" i="20" s="1"/>
  <c r="J25" i="20"/>
  <c r="M5" i="20" s="1"/>
  <c r="M25" i="20"/>
  <c r="M4" i="20" s="1"/>
  <c r="N25" i="20"/>
  <c r="C2" i="19"/>
  <c r="C3" i="19"/>
  <c r="C4" i="19"/>
  <c r="I4" i="19"/>
  <c r="C5" i="19"/>
  <c r="Q22" i="19"/>
  <c r="C13" i="19"/>
  <c r="C14" i="19"/>
  <c r="C15" i="19"/>
  <c r="C16" i="19"/>
  <c r="C17" i="19"/>
  <c r="C18" i="19"/>
  <c r="C19" i="19"/>
  <c r="C20" i="19"/>
  <c r="C21" i="19"/>
  <c r="R22" i="19"/>
  <c r="N12" i="19"/>
  <c r="L13" i="19"/>
  <c r="L14" i="19"/>
  <c r="H15" i="19"/>
  <c r="L15" i="19"/>
  <c r="H16" i="19"/>
  <c r="L16" i="19"/>
  <c r="H17" i="19"/>
  <c r="L17" i="19"/>
  <c r="H18" i="19"/>
  <c r="L18" i="19"/>
  <c r="H19" i="19"/>
  <c r="L19" i="19"/>
  <c r="H20" i="19"/>
  <c r="L20" i="19"/>
  <c r="H21" i="19"/>
  <c r="L21" i="19"/>
  <c r="F22" i="19"/>
  <c r="H22" i="19" s="1"/>
  <c r="L22" i="19"/>
  <c r="T22" i="19"/>
  <c r="H23" i="19"/>
  <c r="D25" i="19"/>
  <c r="E25" i="19"/>
  <c r="I25" i="19"/>
  <c r="I7" i="19" s="1"/>
  <c r="J25" i="19"/>
  <c r="M5" i="19" s="1"/>
  <c r="M25" i="19"/>
  <c r="M4" i="19" s="1"/>
  <c r="N25" i="19"/>
  <c r="C2" i="18"/>
  <c r="C3" i="18"/>
  <c r="C4" i="18"/>
  <c r="I4" i="18"/>
  <c r="C5" i="18"/>
  <c r="Q22" i="18"/>
  <c r="C13" i="18"/>
  <c r="C14" i="18"/>
  <c r="C15" i="18"/>
  <c r="C16" i="18"/>
  <c r="C17" i="18"/>
  <c r="C18" i="18"/>
  <c r="C19" i="18"/>
  <c r="C20" i="18"/>
  <c r="C21" i="18"/>
  <c r="R22" i="18"/>
  <c r="N12" i="18"/>
  <c r="L13" i="18"/>
  <c r="H14" i="18"/>
  <c r="L14" i="18"/>
  <c r="H15" i="18"/>
  <c r="L15" i="18"/>
  <c r="H16" i="18"/>
  <c r="L16" i="18"/>
  <c r="H17" i="18"/>
  <c r="L17" i="18"/>
  <c r="H18" i="18"/>
  <c r="L18" i="18"/>
  <c r="H19" i="18"/>
  <c r="L19" i="18"/>
  <c r="H20" i="18"/>
  <c r="L20" i="18"/>
  <c r="H21" i="18"/>
  <c r="L21" i="18"/>
  <c r="F22" i="18"/>
  <c r="H22" i="18" s="1"/>
  <c r="L22" i="18"/>
  <c r="T22" i="18"/>
  <c r="H23" i="18"/>
  <c r="D25" i="18"/>
  <c r="E25" i="18"/>
  <c r="I25" i="18"/>
  <c r="I7" i="18" s="1"/>
  <c r="J25" i="18"/>
  <c r="M5" i="18" s="1"/>
  <c r="M25" i="18"/>
  <c r="M4" i="18" s="1"/>
  <c r="N25" i="18"/>
  <c r="N25" i="17"/>
  <c r="M25" i="17"/>
  <c r="M4" i="17" s="1"/>
  <c r="J25" i="17"/>
  <c r="M5" i="17" s="1"/>
  <c r="I25" i="17"/>
  <c r="I7" i="17" s="1"/>
  <c r="E25" i="17"/>
  <c r="D25" i="17"/>
  <c r="H23" i="17"/>
  <c r="T22" i="17"/>
  <c r="R22" i="17"/>
  <c r="Q22" i="17"/>
  <c r="L22" i="17"/>
  <c r="F22" i="17"/>
  <c r="H22" i="17" s="1"/>
  <c r="L21" i="17"/>
  <c r="H21" i="17"/>
  <c r="C21" i="17"/>
  <c r="L20" i="17"/>
  <c r="H20" i="17"/>
  <c r="C20" i="17"/>
  <c r="L19" i="17"/>
  <c r="H19" i="17"/>
  <c r="L18" i="17"/>
  <c r="H18" i="17"/>
  <c r="C18" i="17"/>
  <c r="C13" i="17"/>
  <c r="C14" i="17"/>
  <c r="C16" i="17"/>
  <c r="C15" i="17"/>
  <c r="C17" i="17"/>
  <c r="L17" i="17"/>
  <c r="H17" i="17"/>
  <c r="L16" i="17"/>
  <c r="H16" i="17"/>
  <c r="L15" i="17"/>
  <c r="H15" i="17"/>
  <c r="L14" i="17"/>
  <c r="L13" i="17"/>
  <c r="N12" i="17"/>
  <c r="C5" i="17"/>
  <c r="I4" i="17"/>
  <c r="C4" i="17"/>
  <c r="C3" i="17"/>
  <c r="C2" i="17"/>
  <c r="N25" i="16"/>
  <c r="M25" i="16"/>
  <c r="M4" i="16" s="1"/>
  <c r="J25" i="16"/>
  <c r="M5" i="16" s="1"/>
  <c r="I25" i="16"/>
  <c r="I7" i="16" s="1"/>
  <c r="E25" i="16"/>
  <c r="D25" i="16"/>
  <c r="H23" i="16"/>
  <c r="T22" i="16"/>
  <c r="R22" i="16"/>
  <c r="Q22" i="16"/>
  <c r="L22" i="16"/>
  <c r="F22" i="16"/>
  <c r="H22" i="16" s="1"/>
  <c r="L21" i="16"/>
  <c r="H21" i="16"/>
  <c r="C21" i="16"/>
  <c r="L20" i="16"/>
  <c r="H20" i="16"/>
  <c r="C20" i="16"/>
  <c r="L19" i="16"/>
  <c r="H19" i="16"/>
  <c r="C19" i="16"/>
  <c r="L18" i="16"/>
  <c r="H18" i="16"/>
  <c r="C18" i="16"/>
  <c r="L17" i="16"/>
  <c r="H17" i="16"/>
  <c r="C17" i="16"/>
  <c r="L16" i="16"/>
  <c r="H16" i="16"/>
  <c r="C16" i="16"/>
  <c r="L15" i="16"/>
  <c r="C15" i="16"/>
  <c r="L14" i="16"/>
  <c r="H14" i="16"/>
  <c r="C14" i="16"/>
  <c r="L13" i="16"/>
  <c r="C13" i="16"/>
  <c r="N12" i="16"/>
  <c r="C5" i="16"/>
  <c r="I4" i="16"/>
  <c r="C4" i="16"/>
  <c r="C3" i="16"/>
  <c r="C2" i="16"/>
  <c r="N25" i="15"/>
  <c r="M25" i="15"/>
  <c r="M4" i="15" s="1"/>
  <c r="J25" i="15"/>
  <c r="M5" i="15" s="1"/>
  <c r="I25" i="15"/>
  <c r="I7" i="15" s="1"/>
  <c r="E25" i="15"/>
  <c r="D25" i="15"/>
  <c r="H23" i="15"/>
  <c r="T22" i="15"/>
  <c r="R22" i="15"/>
  <c r="Q22" i="15"/>
  <c r="L22" i="15"/>
  <c r="F22" i="15"/>
  <c r="H22" i="15" s="1"/>
  <c r="L21" i="15"/>
  <c r="H21" i="15"/>
  <c r="C21" i="15"/>
  <c r="L20" i="15"/>
  <c r="H20" i="15"/>
  <c r="C20" i="15"/>
  <c r="L19" i="15"/>
  <c r="H19" i="15"/>
  <c r="C19" i="15"/>
  <c r="L18" i="15"/>
  <c r="H18" i="15"/>
  <c r="C18" i="15"/>
  <c r="L17" i="15"/>
  <c r="H17" i="15"/>
  <c r="C17" i="15"/>
  <c r="L16" i="15"/>
  <c r="H16" i="15"/>
  <c r="C16" i="15"/>
  <c r="L15" i="15"/>
  <c r="H15" i="15"/>
  <c r="C15" i="15"/>
  <c r="L14" i="15"/>
  <c r="H14" i="15"/>
  <c r="C14" i="15"/>
  <c r="L13" i="15"/>
  <c r="C13" i="15"/>
  <c r="N12" i="15"/>
  <c r="C5" i="15"/>
  <c r="I4" i="15"/>
  <c r="C4" i="15"/>
  <c r="C3" i="15"/>
  <c r="C2" i="15"/>
  <c r="A40" i="12"/>
  <c r="N12" i="10"/>
  <c r="H10" i="2"/>
  <c r="K10" i="2"/>
  <c r="L10" i="2"/>
  <c r="I10" i="2"/>
  <c r="J10" i="2"/>
  <c r="H8" i="2"/>
  <c r="I8" i="2"/>
  <c r="H2" i="2"/>
  <c r="C25" i="2"/>
  <c r="I4" i="10"/>
  <c r="C4" i="10"/>
  <c r="C2" i="10"/>
  <c r="C3" i="10"/>
  <c r="A55" i="2"/>
  <c r="C21" i="10"/>
  <c r="C20" i="10"/>
  <c r="C19" i="10"/>
  <c r="C18" i="10"/>
  <c r="C17" i="10"/>
  <c r="C16" i="10"/>
  <c r="C15" i="10"/>
  <c r="C14" i="10"/>
  <c r="C13" i="10"/>
  <c r="C5" i="10"/>
  <c r="Q22" i="10"/>
  <c r="R22" i="10"/>
  <c r="L22" i="10"/>
  <c r="L21" i="10"/>
  <c r="L20" i="10"/>
  <c r="L19" i="10"/>
  <c r="L18" i="10"/>
  <c r="L17" i="10"/>
  <c r="L16" i="10"/>
  <c r="L15" i="10"/>
  <c r="L14" i="10"/>
  <c r="L13" i="10"/>
  <c r="N25" i="10"/>
  <c r="H15" i="10"/>
  <c r="K15" i="10" s="1"/>
  <c r="G15" i="15" s="1"/>
  <c r="H16" i="10"/>
  <c r="H17" i="10"/>
  <c r="H18" i="10"/>
  <c r="K18" i="10" s="1"/>
  <c r="G18" i="15" s="1"/>
  <c r="H19" i="10"/>
  <c r="H20" i="10"/>
  <c r="H21" i="10"/>
  <c r="G22" i="10"/>
  <c r="F22" i="10"/>
  <c r="H22" i="10" s="1"/>
  <c r="H23" i="10"/>
  <c r="C23" i="2"/>
  <c r="G20" i="2"/>
  <c r="G19" i="2"/>
  <c r="G18" i="2"/>
  <c r="G17" i="2"/>
  <c r="G16" i="2"/>
  <c r="G15" i="2"/>
  <c r="G14" i="2"/>
  <c r="G13" i="2"/>
  <c r="G12" i="2"/>
  <c r="G11" i="2"/>
  <c r="N3" i="2"/>
  <c r="I25" i="10"/>
  <c r="I7" i="10" s="1"/>
  <c r="T22" i="10"/>
  <c r="J25" i="10"/>
  <c r="M5" i="10" s="1"/>
  <c r="M25" i="10"/>
  <c r="M4" i="10" s="1"/>
  <c r="D25" i="10"/>
  <c r="E25" i="10"/>
  <c r="H5" i="2"/>
  <c r="H4" i="2"/>
  <c r="H6" i="2"/>
  <c r="H14" i="17"/>
  <c r="H14" i="27"/>
  <c r="H15" i="16"/>
  <c r="R13" i="15"/>
  <c r="R13" i="16" s="1"/>
  <c r="R13" i="17" s="1"/>
  <c r="R13" i="18" s="1"/>
  <c r="R13" i="19" s="1"/>
  <c r="R13" i="20" s="1"/>
  <c r="R13" i="21" s="1"/>
  <c r="R13" i="22" s="1"/>
  <c r="R13" i="23" s="1"/>
  <c r="S22" i="24"/>
  <c r="O22" i="24" s="1"/>
  <c r="R21" i="16"/>
  <c r="W10" i="32" l="1"/>
  <c r="W10" i="21"/>
  <c r="B28" i="20"/>
  <c r="D26" i="31"/>
  <c r="W10" i="19"/>
  <c r="B28" i="19"/>
  <c r="B28" i="21"/>
  <c r="B28" i="27"/>
  <c r="D26" i="15"/>
  <c r="D26" i="22"/>
  <c r="B28" i="25"/>
  <c r="S13" i="10"/>
  <c r="O13" i="10" s="1"/>
  <c r="B25" i="2"/>
  <c r="O29" i="15"/>
  <c r="O29" i="19"/>
  <c r="O29" i="23"/>
  <c r="O29" i="27"/>
  <c r="O29" i="31"/>
  <c r="O29" i="16"/>
  <c r="O29" i="20"/>
  <c r="O29" i="24"/>
  <c r="O29" i="28"/>
  <c r="O29" i="32"/>
  <c r="O29" i="17"/>
  <c r="O29" i="21"/>
  <c r="O29" i="25"/>
  <c r="O29" i="29"/>
  <c r="O29" i="18"/>
  <c r="O29" i="22"/>
  <c r="O29" i="26"/>
  <c r="O29" i="30"/>
  <c r="K13" i="10"/>
  <c r="S22" i="19"/>
  <c r="O22" i="19" s="1"/>
  <c r="S22" i="23"/>
  <c r="O22" i="23" s="1"/>
  <c r="S22" i="15"/>
  <c r="O22" i="15" s="1"/>
  <c r="S22" i="17"/>
  <c r="W22" i="17" s="1"/>
  <c r="S22" i="28"/>
  <c r="O22" i="28" s="1"/>
  <c r="S22" i="31"/>
  <c r="O22" i="31" s="1"/>
  <c r="S22" i="18"/>
  <c r="O22" i="18" s="1"/>
  <c r="S22" i="20"/>
  <c r="O22" i="20" s="1"/>
  <c r="S22" i="21"/>
  <c r="O22" i="21" s="1"/>
  <c r="S22" i="22"/>
  <c r="O22" i="22" s="1"/>
  <c r="S22" i="25"/>
  <c r="O22" i="25" s="1"/>
  <c r="S22" i="33"/>
  <c r="O22" i="33" s="1"/>
  <c r="F25" i="20"/>
  <c r="M3" i="20" s="1"/>
  <c r="S16" i="10"/>
  <c r="O16" i="10" s="1"/>
  <c r="S18" i="10"/>
  <c r="W18" i="10" s="1"/>
  <c r="S22" i="10"/>
  <c r="O22" i="10" s="1"/>
  <c r="S22" i="16"/>
  <c r="O22" i="16" s="1"/>
  <c r="S22" i="26"/>
  <c r="O22" i="26" s="1"/>
  <c r="S22" i="27"/>
  <c r="O22" i="27" s="1"/>
  <c r="S22" i="32"/>
  <c r="O22" i="32" s="1"/>
  <c r="S16" i="15"/>
  <c r="O16" i="15" s="1"/>
  <c r="S14" i="10"/>
  <c r="O14" i="10" s="1"/>
  <c r="F25" i="31"/>
  <c r="M3" i="31" s="1"/>
  <c r="F25" i="28"/>
  <c r="M3" i="28" s="1"/>
  <c r="S22" i="29"/>
  <c r="O22" i="29" s="1"/>
  <c r="S22" i="30"/>
  <c r="O22" i="30" s="1"/>
  <c r="L25" i="15"/>
  <c r="L25" i="16"/>
  <c r="S18" i="15"/>
  <c r="O18" i="15" s="1"/>
  <c r="S15" i="10"/>
  <c r="O15" i="10" s="1"/>
  <c r="S13" i="16"/>
  <c r="O13" i="16" s="1"/>
  <c r="S21" i="16"/>
  <c r="O21" i="16" s="1"/>
  <c r="Q23" i="10"/>
  <c r="R14" i="15"/>
  <c r="R14" i="16" s="1"/>
  <c r="R14" i="17" s="1"/>
  <c r="R14" i="18" s="1"/>
  <c r="R14" i="19" s="1"/>
  <c r="S21" i="10"/>
  <c r="O21" i="10" s="1"/>
  <c r="K21" i="10"/>
  <c r="G21" i="15" s="1"/>
  <c r="K21" i="15" s="1"/>
  <c r="G21" i="16" s="1"/>
  <c r="K21" i="16" s="1"/>
  <c r="G21" i="17" s="1"/>
  <c r="K21" i="17" s="1"/>
  <c r="G21" i="18" s="1"/>
  <c r="K21" i="18" s="1"/>
  <c r="G21" i="19" s="1"/>
  <c r="K21" i="19" s="1"/>
  <c r="G21" i="20" s="1"/>
  <c r="K21" i="20" s="1"/>
  <c r="G21" i="21" s="1"/>
  <c r="K21" i="21" s="1"/>
  <c r="G21" i="22" s="1"/>
  <c r="K21" i="22" s="1"/>
  <c r="G21" i="23" s="1"/>
  <c r="K21" i="23" s="1"/>
  <c r="G21" i="24" s="1"/>
  <c r="K21" i="24" s="1"/>
  <c r="G21" i="25" s="1"/>
  <c r="K21" i="25" s="1"/>
  <c r="G21" i="26" s="1"/>
  <c r="K21" i="26" s="1"/>
  <c r="G21" i="27" s="1"/>
  <c r="K21" i="27" s="1"/>
  <c r="G21" i="28" s="1"/>
  <c r="K21" i="28" s="1"/>
  <c r="G21" i="29" s="1"/>
  <c r="K21" i="29" s="1"/>
  <c r="G21" i="30" s="1"/>
  <c r="K21" i="30" s="1"/>
  <c r="G21" i="31" s="1"/>
  <c r="K21" i="31" s="1"/>
  <c r="G21" i="32" s="1"/>
  <c r="K21" i="32" s="1"/>
  <c r="G21" i="33" s="1"/>
  <c r="K21" i="33" s="1"/>
  <c r="D19" i="2" s="1"/>
  <c r="E19" i="2" s="1"/>
  <c r="S16" i="16"/>
  <c r="S13" i="15"/>
  <c r="O13" i="15" s="1"/>
  <c r="S21" i="15"/>
  <c r="H25" i="10"/>
  <c r="K20" i="10"/>
  <c r="Q14" i="18"/>
  <c r="Q14" i="19" s="1"/>
  <c r="Q14" i="20" s="1"/>
  <c r="Q14" i="21" s="1"/>
  <c r="Q14" i="22" s="1"/>
  <c r="Q14" i="23" s="1"/>
  <c r="Q14" i="24" s="1"/>
  <c r="Q14" i="25" s="1"/>
  <c r="Q14" i="26" s="1"/>
  <c r="Q14" i="27" s="1"/>
  <c r="Q14" i="28" s="1"/>
  <c r="Q14" i="29" s="1"/>
  <c r="Q14" i="30" s="1"/>
  <c r="Q14" i="31" s="1"/>
  <c r="Q14" i="32" s="1"/>
  <c r="Q14" i="33" s="1"/>
  <c r="L12" i="2" s="1"/>
  <c r="C25" i="32"/>
  <c r="S15" i="15"/>
  <c r="O15" i="15" s="1"/>
  <c r="L25" i="10"/>
  <c r="F25" i="18"/>
  <c r="M3" i="18" s="1"/>
  <c r="R23" i="10"/>
  <c r="K16" i="10"/>
  <c r="G16" i="15" s="1"/>
  <c r="K16" i="15" s="1"/>
  <c r="G16" i="16" s="1"/>
  <c r="K16" i="16" s="1"/>
  <c r="L25" i="19"/>
  <c r="L25" i="22"/>
  <c r="L25" i="18"/>
  <c r="C25" i="10"/>
  <c r="C25" i="19"/>
  <c r="D26" i="24"/>
  <c r="D26" i="21"/>
  <c r="D26" i="25"/>
  <c r="B28" i="31"/>
  <c r="W10" i="20"/>
  <c r="W10" i="31"/>
  <c r="B28" i="32"/>
  <c r="D26" i="28"/>
  <c r="B28" i="24"/>
  <c r="B28" i="17"/>
  <c r="D26" i="32"/>
  <c r="W22" i="19"/>
  <c r="D26" i="33"/>
  <c r="D26" i="18"/>
  <c r="W10" i="29"/>
  <c r="W10" i="24"/>
  <c r="D26" i="23"/>
  <c r="W10" i="25"/>
  <c r="W10" i="22"/>
  <c r="W10" i="27"/>
  <c r="W10" i="33"/>
  <c r="B28" i="16"/>
  <c r="B28" i="10"/>
  <c r="K6" i="2"/>
  <c r="W10" i="30"/>
  <c r="B28" i="15"/>
  <c r="B28" i="22"/>
  <c r="D26" i="26"/>
  <c r="B28" i="33"/>
  <c r="W10" i="16"/>
  <c r="B28" i="23"/>
  <c r="W10" i="28"/>
  <c r="W10" i="15"/>
  <c r="D26" i="20"/>
  <c r="W22" i="24"/>
  <c r="D26" i="29"/>
  <c r="W10" i="23"/>
  <c r="D26" i="10"/>
  <c r="W10" i="18"/>
  <c r="B28" i="28"/>
  <c r="D26" i="16"/>
  <c r="D26" i="30"/>
  <c r="B28" i="18"/>
  <c r="B28" i="29"/>
  <c r="D26" i="27"/>
  <c r="W10" i="10"/>
  <c r="W10" i="17"/>
  <c r="D26" i="19"/>
  <c r="W10" i="26"/>
  <c r="B28" i="30"/>
  <c r="B28" i="26"/>
  <c r="K23" i="10"/>
  <c r="G23" i="15" s="1"/>
  <c r="K23" i="15" s="1"/>
  <c r="G23" i="16" s="1"/>
  <c r="K23" i="16" s="1"/>
  <c r="G23" i="17" s="1"/>
  <c r="K23" i="17" s="1"/>
  <c r="G23" i="18" s="1"/>
  <c r="K23" i="18" s="1"/>
  <c r="G23" i="19" s="1"/>
  <c r="K23" i="19" s="1"/>
  <c r="G23" i="20" s="1"/>
  <c r="K23" i="20" s="1"/>
  <c r="G23" i="21" s="1"/>
  <c r="K23" i="21" s="1"/>
  <c r="G23" i="22" s="1"/>
  <c r="K23" i="22" s="1"/>
  <c r="G23" i="23" s="1"/>
  <c r="K23" i="23" s="1"/>
  <c r="G23" i="24" s="1"/>
  <c r="K23" i="24" s="1"/>
  <c r="G23" i="25" s="1"/>
  <c r="K23" i="25" s="1"/>
  <c r="G23" i="26" s="1"/>
  <c r="K23" i="26" s="1"/>
  <c r="G23" i="27" s="1"/>
  <c r="K23" i="27" s="1"/>
  <c r="G23" i="28" s="1"/>
  <c r="K23" i="28" s="1"/>
  <c r="G23" i="29" s="1"/>
  <c r="K23" i="29" s="1"/>
  <c r="G23" i="30" s="1"/>
  <c r="K23" i="30" s="1"/>
  <c r="G23" i="31" s="1"/>
  <c r="K23" i="31" s="1"/>
  <c r="G23" i="32" s="1"/>
  <c r="K23" i="32" s="1"/>
  <c r="G23" i="33" s="1"/>
  <c r="K23" i="33" s="1"/>
  <c r="D21" i="2" s="1"/>
  <c r="E21" i="2" s="1"/>
  <c r="L25" i="21"/>
  <c r="L25" i="23"/>
  <c r="L25" i="24"/>
  <c r="L25" i="30"/>
  <c r="L25" i="31"/>
  <c r="L25" i="33"/>
  <c r="L25" i="26"/>
  <c r="L25" i="27"/>
  <c r="L25" i="28"/>
  <c r="L25" i="17"/>
  <c r="C25" i="22"/>
  <c r="C25" i="24"/>
  <c r="C25" i="23"/>
  <c r="C25" i="29"/>
  <c r="C25" i="31"/>
  <c r="H14" i="31"/>
  <c r="H25" i="31" s="1"/>
  <c r="H25" i="18"/>
  <c r="F25" i="15"/>
  <c r="M3" i="15" s="1"/>
  <c r="F25" i="32"/>
  <c r="M3" i="32" s="1"/>
  <c r="F25" i="24"/>
  <c r="M3" i="24" s="1"/>
  <c r="K14" i="15"/>
  <c r="G14" i="16" s="1"/>
  <c r="K14" i="16" s="1"/>
  <c r="G14" i="17" s="1"/>
  <c r="K14" i="17" s="1"/>
  <c r="G14" i="18" s="1"/>
  <c r="K14" i="18" s="1"/>
  <c r="H25" i="15"/>
  <c r="K15" i="15"/>
  <c r="G15" i="16" s="1"/>
  <c r="K15" i="16" s="1"/>
  <c r="G15" i="17" s="1"/>
  <c r="K15" i="17" s="1"/>
  <c r="G15" i="18" s="1"/>
  <c r="K15" i="18" s="1"/>
  <c r="G15" i="19" s="1"/>
  <c r="K15" i="19" s="1"/>
  <c r="G15" i="20" s="1"/>
  <c r="K15" i="20" s="1"/>
  <c r="G15" i="21" s="1"/>
  <c r="K15" i="21" s="1"/>
  <c r="G15" i="22" s="1"/>
  <c r="K15" i="22" s="1"/>
  <c r="G15" i="23" s="1"/>
  <c r="K15" i="23" s="1"/>
  <c r="G15" i="24" s="1"/>
  <c r="K15" i="24" s="1"/>
  <c r="G15" i="25" s="1"/>
  <c r="K15" i="25" s="1"/>
  <c r="G15" i="26" s="1"/>
  <c r="K15" i="26" s="1"/>
  <c r="G15" i="27" s="1"/>
  <c r="L25" i="20"/>
  <c r="L25" i="25"/>
  <c r="L25" i="32"/>
  <c r="C25" i="33"/>
  <c r="C25" i="26"/>
  <c r="C25" i="18"/>
  <c r="W22" i="27"/>
  <c r="C25" i="21"/>
  <c r="H25" i="20"/>
  <c r="F25" i="16"/>
  <c r="M3" i="16" s="1"/>
  <c r="C25" i="17"/>
  <c r="H16" i="21"/>
  <c r="H25" i="21" s="1"/>
  <c r="F25" i="21"/>
  <c r="M3" i="21" s="1"/>
  <c r="C25" i="30"/>
  <c r="H13" i="33"/>
  <c r="H25" i="33" s="1"/>
  <c r="F25" i="33"/>
  <c r="M3" i="33" s="1"/>
  <c r="H13" i="30"/>
  <c r="H25" i="30" s="1"/>
  <c r="F25" i="30"/>
  <c r="M3" i="30" s="1"/>
  <c r="H13" i="17"/>
  <c r="H25" i="17" s="1"/>
  <c r="F25" i="17"/>
  <c r="M3" i="17" s="1"/>
  <c r="Y1" i="17" s="1"/>
  <c r="G25" i="10"/>
  <c r="K19" i="10"/>
  <c r="G19" i="15" s="1"/>
  <c r="K19" i="15" s="1"/>
  <c r="G19" i="16" s="1"/>
  <c r="K19" i="16" s="1"/>
  <c r="G19" i="17" s="1"/>
  <c r="K19" i="17" s="1"/>
  <c r="G19" i="18" s="1"/>
  <c r="K19" i="18" s="1"/>
  <c r="G19" i="19" s="1"/>
  <c r="K19" i="19" s="1"/>
  <c r="G19" i="20" s="1"/>
  <c r="K19" i="20" s="1"/>
  <c r="G19" i="21" s="1"/>
  <c r="K19" i="21" s="1"/>
  <c r="G19" i="22" s="1"/>
  <c r="K19" i="22" s="1"/>
  <c r="G19" i="23" s="1"/>
  <c r="K19" i="23" s="1"/>
  <c r="G19" i="24" s="1"/>
  <c r="K19" i="24" s="1"/>
  <c r="G19" i="25" s="1"/>
  <c r="K19" i="25" s="1"/>
  <c r="G19" i="26" s="1"/>
  <c r="K19" i="26" s="1"/>
  <c r="G19" i="27" s="1"/>
  <c r="K19" i="27" s="1"/>
  <c r="G19" i="28" s="1"/>
  <c r="K19" i="28" s="1"/>
  <c r="G19" i="29" s="1"/>
  <c r="K19" i="29" s="1"/>
  <c r="G19" i="30" s="1"/>
  <c r="K19" i="30" s="1"/>
  <c r="G19" i="31" s="1"/>
  <c r="K19" i="31" s="1"/>
  <c r="G19" i="32" s="1"/>
  <c r="K19" i="32" s="1"/>
  <c r="G19" i="33" s="1"/>
  <c r="K19" i="33" s="1"/>
  <c r="D17" i="2" s="1"/>
  <c r="E17" i="2" s="1"/>
  <c r="C25" i="28"/>
  <c r="S15" i="16"/>
  <c r="O29" i="10"/>
  <c r="C25" i="20"/>
  <c r="K22" i="10"/>
  <c r="C25" i="25"/>
  <c r="H17" i="26"/>
  <c r="H25" i="26" s="1"/>
  <c r="F25" i="26"/>
  <c r="M3" i="26" s="1"/>
  <c r="H25" i="28"/>
  <c r="F25" i="29"/>
  <c r="M3" i="29" s="1"/>
  <c r="H15" i="29"/>
  <c r="H25" i="29" s="1"/>
  <c r="L25" i="29"/>
  <c r="Q20" i="15"/>
  <c r="Q23" i="15" s="1"/>
  <c r="S20" i="10"/>
  <c r="H15" i="27"/>
  <c r="F25" i="27"/>
  <c r="M3" i="27" s="1"/>
  <c r="C25" i="27"/>
  <c r="S13" i="17"/>
  <c r="Q16" i="17"/>
  <c r="S16" i="17" s="1"/>
  <c r="F25" i="10"/>
  <c r="M3" i="10" s="1"/>
  <c r="K4" i="2"/>
  <c r="O29" i="33"/>
  <c r="C25" i="16"/>
  <c r="W22" i="21"/>
  <c r="C25" i="15"/>
  <c r="H14" i="19"/>
  <c r="H25" i="19" s="1"/>
  <c r="F25" i="19"/>
  <c r="M3" i="19" s="1"/>
  <c r="H17" i="23"/>
  <c r="H25" i="23" s="1"/>
  <c r="F25" i="23"/>
  <c r="M3" i="23" s="1"/>
  <c r="H25" i="24"/>
  <c r="R17" i="15"/>
  <c r="S17" i="10"/>
  <c r="R19" i="15"/>
  <c r="R19" i="16" s="1"/>
  <c r="R19" i="17" s="1"/>
  <c r="R19" i="18" s="1"/>
  <c r="S19" i="10"/>
  <c r="H13" i="25"/>
  <c r="H25" i="25" s="1"/>
  <c r="F25" i="25"/>
  <c r="M3" i="25" s="1"/>
  <c r="H13" i="22"/>
  <c r="H25" i="22" s="1"/>
  <c r="F25" i="22"/>
  <c r="M3" i="22" s="1"/>
  <c r="H25" i="32"/>
  <c r="H25" i="16"/>
  <c r="H25" i="27"/>
  <c r="R20" i="19"/>
  <c r="R20" i="20" s="1"/>
  <c r="Q13" i="19"/>
  <c r="Q13" i="20" s="1"/>
  <c r="S13" i="20" s="1"/>
  <c r="S13" i="18"/>
  <c r="Q19" i="16"/>
  <c r="Q19" i="17" s="1"/>
  <c r="Q19" i="18" s="1"/>
  <c r="Q19" i="19" s="1"/>
  <c r="Q19" i="20" s="1"/>
  <c r="Q19" i="21" s="1"/>
  <c r="Q19" i="22" s="1"/>
  <c r="Q19" i="23" s="1"/>
  <c r="Q19" i="24" s="1"/>
  <c r="Q19" i="25" s="1"/>
  <c r="Q19" i="26" s="1"/>
  <c r="Q19" i="27" s="1"/>
  <c r="Q19" i="28" s="1"/>
  <c r="Q19" i="29" s="1"/>
  <c r="Q19" i="30" s="1"/>
  <c r="Q19" i="31" s="1"/>
  <c r="Q19" i="32" s="1"/>
  <c r="Q19" i="33" s="1"/>
  <c r="L17" i="2" s="1"/>
  <c r="R21" i="17"/>
  <c r="R21" i="18" s="1"/>
  <c r="W13" i="10"/>
  <c r="R18" i="16"/>
  <c r="R16" i="25"/>
  <c r="R15" i="18"/>
  <c r="S15" i="17"/>
  <c r="R13" i="24"/>
  <c r="K18" i="15"/>
  <c r="G18" i="16" s="1"/>
  <c r="K18" i="16" s="1"/>
  <c r="G18" i="17" s="1"/>
  <c r="K18" i="17" s="1"/>
  <c r="G18" i="18" s="1"/>
  <c r="K18" i="18" s="1"/>
  <c r="G18" i="19" s="1"/>
  <c r="K18" i="19" s="1"/>
  <c r="G18" i="20" s="1"/>
  <c r="K18" i="20" s="1"/>
  <c r="G18" i="21" s="1"/>
  <c r="K18" i="21" s="1"/>
  <c r="G18" i="22" s="1"/>
  <c r="K18" i="22" s="1"/>
  <c r="G18" i="23" s="1"/>
  <c r="K18" i="23" s="1"/>
  <c r="G18" i="24" s="1"/>
  <c r="K18" i="24" s="1"/>
  <c r="G18" i="25" s="1"/>
  <c r="K18" i="25" s="1"/>
  <c r="G18" i="26" s="1"/>
  <c r="K18" i="26" s="1"/>
  <c r="G18" i="27" s="1"/>
  <c r="K18" i="27" s="1"/>
  <c r="G18" i="28" s="1"/>
  <c r="K18" i="28" s="1"/>
  <c r="G18" i="29" s="1"/>
  <c r="K18" i="29" s="1"/>
  <c r="G18" i="30" s="1"/>
  <c r="K18" i="30" s="1"/>
  <c r="G18" i="31" s="1"/>
  <c r="K18" i="31" s="1"/>
  <c r="G18" i="32" s="1"/>
  <c r="K18" i="32" s="1"/>
  <c r="G18" i="33" s="1"/>
  <c r="K18" i="33" s="1"/>
  <c r="D16" i="2" s="1"/>
  <c r="E16" i="2" s="1"/>
  <c r="V13" i="10"/>
  <c r="K17" i="10"/>
  <c r="G17" i="15" s="1"/>
  <c r="K17" i="15" s="1"/>
  <c r="G17" i="16" s="1"/>
  <c r="K17" i="16" s="1"/>
  <c r="G17" i="17" s="1"/>
  <c r="K17" i="17" s="1"/>
  <c r="G17" i="18" s="1"/>
  <c r="K17" i="18" s="1"/>
  <c r="G17" i="19" s="1"/>
  <c r="K17" i="19" s="1"/>
  <c r="G17" i="20" s="1"/>
  <c r="K17" i="20" s="1"/>
  <c r="G17" i="21" s="1"/>
  <c r="K17" i="21" s="1"/>
  <c r="G17" i="22" s="1"/>
  <c r="K17" i="22" s="1"/>
  <c r="G17" i="23" s="1"/>
  <c r="K22" i="15"/>
  <c r="Y1" i="10" l="1"/>
  <c r="X1" i="10"/>
  <c r="Y1" i="15"/>
  <c r="X1" i="15"/>
  <c r="X1" i="16"/>
  <c r="Y1" i="16"/>
  <c r="X1" i="17"/>
  <c r="Y1" i="18"/>
  <c r="X1" i="18"/>
  <c r="X1" i="19"/>
  <c r="Y1" i="19"/>
  <c r="X1" i="20"/>
  <c r="Y1" i="20"/>
  <c r="Y1" i="21"/>
  <c r="X1" i="21"/>
  <c r="G16" i="17"/>
  <c r="K16" i="17" s="1"/>
  <c r="H6" i="10"/>
  <c r="G20" i="15"/>
  <c r="K20" i="15" s="1"/>
  <c r="G20" i="16" s="1"/>
  <c r="K20" i="16" s="1"/>
  <c r="G20" i="17" s="1"/>
  <c r="K20" i="17" s="1"/>
  <c r="G20" i="18" s="1"/>
  <c r="K20" i="18" s="1"/>
  <c r="G20" i="19" s="1"/>
  <c r="K20" i="19" s="1"/>
  <c r="G20" i="20" s="1"/>
  <c r="K20" i="20" s="1"/>
  <c r="G20" i="21" s="1"/>
  <c r="K20" i="21" s="1"/>
  <c r="G20" i="22" s="1"/>
  <c r="K20" i="22" s="1"/>
  <c r="G20" i="23" s="1"/>
  <c r="K20" i="23" s="1"/>
  <c r="G20" i="24" s="1"/>
  <c r="K20" i="24" s="1"/>
  <c r="G20" i="25" s="1"/>
  <c r="K20" i="25" s="1"/>
  <c r="G20" i="26" s="1"/>
  <c r="K20" i="26" s="1"/>
  <c r="G20" i="27" s="1"/>
  <c r="K20" i="27" s="1"/>
  <c r="G20" i="28" s="1"/>
  <c r="K20" i="28" s="1"/>
  <c r="G20" i="29" s="1"/>
  <c r="K20" i="29" s="1"/>
  <c r="G20" i="30" s="1"/>
  <c r="K20" i="30" s="1"/>
  <c r="G20" i="31" s="1"/>
  <c r="K20" i="31" s="1"/>
  <c r="G20" i="32" s="1"/>
  <c r="K20" i="32" s="1"/>
  <c r="G20" i="33" s="1"/>
  <c r="K20" i="33" s="1"/>
  <c r="D18" i="2" s="1"/>
  <c r="E18" i="2" s="1"/>
  <c r="G13" i="15"/>
  <c r="K13" i="15" s="1"/>
  <c r="W22" i="30"/>
  <c r="W22" i="26"/>
  <c r="B26" i="2"/>
  <c r="C26" i="2"/>
  <c r="W22" i="25"/>
  <c r="O18" i="10"/>
  <c r="W22" i="15"/>
  <c r="W22" i="18"/>
  <c r="W22" i="33"/>
  <c r="W22" i="23"/>
  <c r="O22" i="17"/>
  <c r="W14" i="10"/>
  <c r="W13" i="15"/>
  <c r="W22" i="28"/>
  <c r="W22" i="20"/>
  <c r="K20" i="2"/>
  <c r="W22" i="16"/>
  <c r="W16" i="10"/>
  <c r="W22" i="22"/>
  <c r="W22" i="31"/>
  <c r="S14" i="16"/>
  <c r="W14" i="16" s="1"/>
  <c r="W16" i="15"/>
  <c r="W15" i="10"/>
  <c r="H8" i="28"/>
  <c r="W22" i="32"/>
  <c r="W22" i="29"/>
  <c r="W22" i="10"/>
  <c r="R23" i="15"/>
  <c r="S23" i="15" s="1"/>
  <c r="O26" i="15" s="1"/>
  <c r="O28" i="15" s="1"/>
  <c r="W21" i="10"/>
  <c r="S19" i="16"/>
  <c r="W19" i="16" s="1"/>
  <c r="W13" i="16"/>
  <c r="K15" i="27"/>
  <c r="S14" i="15"/>
  <c r="S19" i="15"/>
  <c r="W19" i="15" s="1"/>
  <c r="W18" i="15"/>
  <c r="W17" i="10"/>
  <c r="O17" i="10"/>
  <c r="S23" i="10"/>
  <c r="O26" i="10" s="1"/>
  <c r="O28" i="10" s="1"/>
  <c r="D29" i="10" s="1"/>
  <c r="S17" i="15"/>
  <c r="W19" i="10"/>
  <c r="O19" i="10"/>
  <c r="W16" i="17"/>
  <c r="O16" i="17"/>
  <c r="W21" i="16"/>
  <c r="S14" i="17"/>
  <c r="O14" i="17" s="1"/>
  <c r="W21" i="15"/>
  <c r="O21" i="15"/>
  <c r="W16" i="16"/>
  <c r="O16" i="16"/>
  <c r="R17" i="16"/>
  <c r="S17" i="16" s="1"/>
  <c r="W20" i="10"/>
  <c r="O20" i="10"/>
  <c r="S14" i="18"/>
  <c r="O14" i="18" s="1"/>
  <c r="W13" i="20"/>
  <c r="O13" i="20"/>
  <c r="S13" i="19"/>
  <c r="W13" i="17"/>
  <c r="O13" i="17"/>
  <c r="W13" i="18"/>
  <c r="O13" i="18"/>
  <c r="W15" i="15"/>
  <c r="V15" i="10"/>
  <c r="W15" i="16"/>
  <c r="O15" i="16"/>
  <c r="W15" i="17"/>
  <c r="O15" i="17"/>
  <c r="V19" i="10"/>
  <c r="V21" i="10"/>
  <c r="V22" i="10"/>
  <c r="V20" i="10"/>
  <c r="V18" i="10"/>
  <c r="U18" i="10" s="1"/>
  <c r="V14" i="10"/>
  <c r="V17" i="10"/>
  <c r="V16" i="10"/>
  <c r="U13" i="10"/>
  <c r="H8" i="19"/>
  <c r="H8" i="16"/>
  <c r="H8" i="27"/>
  <c r="H8" i="20"/>
  <c r="K17" i="23"/>
  <c r="G17" i="24" s="1"/>
  <c r="K17" i="24" s="1"/>
  <c r="G17" i="25" s="1"/>
  <c r="K17" i="25" s="1"/>
  <c r="G17" i="26" s="1"/>
  <c r="K17" i="26" s="1"/>
  <c r="G17" i="27" s="1"/>
  <c r="K17" i="27" s="1"/>
  <c r="G17" i="28" s="1"/>
  <c r="K17" i="28" s="1"/>
  <c r="G17" i="29" s="1"/>
  <c r="K17" i="29" s="1"/>
  <c r="G17" i="30" s="1"/>
  <c r="K17" i="30" s="1"/>
  <c r="G17" i="31" s="1"/>
  <c r="K17" i="31" s="1"/>
  <c r="G17" i="32" s="1"/>
  <c r="K17" i="32" s="1"/>
  <c r="G17" i="33" s="1"/>
  <c r="K17" i="33" s="1"/>
  <c r="D15" i="2" s="1"/>
  <c r="E15" i="2" s="1"/>
  <c r="H8" i="29"/>
  <c r="S19" i="17"/>
  <c r="H8" i="22"/>
  <c r="H21" i="2"/>
  <c r="H8" i="18"/>
  <c r="H8" i="30"/>
  <c r="H8" i="31"/>
  <c r="H8" i="24"/>
  <c r="S21" i="17"/>
  <c r="H8" i="26"/>
  <c r="Q16" i="18"/>
  <c r="S16" i="18" s="1"/>
  <c r="H8" i="10"/>
  <c r="H8" i="25"/>
  <c r="H8" i="23"/>
  <c r="H8" i="32"/>
  <c r="I23" i="2"/>
  <c r="H8" i="15"/>
  <c r="Q20" i="16"/>
  <c r="Q23" i="16" s="1"/>
  <c r="S20" i="15"/>
  <c r="H8" i="17"/>
  <c r="H8" i="33"/>
  <c r="H8" i="21"/>
  <c r="R21" i="19"/>
  <c r="S21" i="18"/>
  <c r="R20" i="21"/>
  <c r="R18" i="17"/>
  <c r="S18" i="16"/>
  <c r="R13" i="25"/>
  <c r="Q13" i="21"/>
  <c r="G14" i="19"/>
  <c r="S14" i="19"/>
  <c r="R14" i="20"/>
  <c r="R16" i="26"/>
  <c r="G22" i="27"/>
  <c r="K22" i="27" s="1"/>
  <c r="G22" i="22"/>
  <c r="K22" i="22" s="1"/>
  <c r="G22" i="21"/>
  <c r="K22" i="21" s="1"/>
  <c r="G22" i="18"/>
  <c r="K22" i="18" s="1"/>
  <c r="G22" i="28"/>
  <c r="K22" i="28" s="1"/>
  <c r="G22" i="29"/>
  <c r="K22" i="29" s="1"/>
  <c r="G22" i="33"/>
  <c r="K22" i="33" s="1"/>
  <c r="D20" i="2" s="1"/>
  <c r="E20" i="2" s="1"/>
  <c r="G22" i="31"/>
  <c r="K22" i="31" s="1"/>
  <c r="G22" i="26"/>
  <c r="K22" i="26" s="1"/>
  <c r="G22" i="16"/>
  <c r="K22" i="16" s="1"/>
  <c r="G22" i="17"/>
  <c r="K22" i="17" s="1"/>
  <c r="G22" i="23"/>
  <c r="K22" i="23" s="1"/>
  <c r="G22" i="32"/>
  <c r="K22" i="32" s="1"/>
  <c r="G22" i="19"/>
  <c r="K22" i="19" s="1"/>
  <c r="G22" i="30"/>
  <c r="K22" i="30" s="1"/>
  <c r="G22" i="20"/>
  <c r="K22" i="20" s="1"/>
  <c r="G22" i="24"/>
  <c r="K22" i="24" s="1"/>
  <c r="G22" i="25"/>
  <c r="K22" i="25" s="1"/>
  <c r="K25" i="10"/>
  <c r="R15" i="19"/>
  <c r="S15" i="18"/>
  <c r="S19" i="18"/>
  <c r="R19" i="19"/>
  <c r="C8" i="2" l="1"/>
  <c r="X2" i="31" s="1"/>
  <c r="G16" i="18"/>
  <c r="K16" i="18" s="1"/>
  <c r="V13" i="15"/>
  <c r="U13" i="15" s="1"/>
  <c r="G13" i="16"/>
  <c r="G25" i="16" s="1"/>
  <c r="V15" i="16" s="1"/>
  <c r="U15" i="16" s="1"/>
  <c r="H6" i="15"/>
  <c r="G15" i="28"/>
  <c r="K15" i="28" s="1"/>
  <c r="K25" i="15"/>
  <c r="H31" i="15" s="1"/>
  <c r="I31" i="15" s="1"/>
  <c r="G25" i="15"/>
  <c r="V22" i="15" s="1"/>
  <c r="U22" i="15" s="1"/>
  <c r="U16" i="10"/>
  <c r="C26" i="30"/>
  <c r="C26" i="24"/>
  <c r="F29" i="19"/>
  <c r="F29" i="26"/>
  <c r="C26" i="15"/>
  <c r="C26" i="33"/>
  <c r="C26" i="27"/>
  <c r="C26" i="17"/>
  <c r="F29" i="31"/>
  <c r="F29" i="16"/>
  <c r="C26" i="16"/>
  <c r="F29" i="24"/>
  <c r="F29" i="32"/>
  <c r="C26" i="22"/>
  <c r="F29" i="25"/>
  <c r="C26" i="26"/>
  <c r="C26" i="31"/>
  <c r="F29" i="15"/>
  <c r="F29" i="22"/>
  <c r="F29" i="17"/>
  <c r="C26" i="28"/>
  <c r="C26" i="32"/>
  <c r="F29" i="28"/>
  <c r="C26" i="29"/>
  <c r="F29" i="23"/>
  <c r="F29" i="20"/>
  <c r="F29" i="33"/>
  <c r="F29" i="18"/>
  <c r="F29" i="21"/>
  <c r="F29" i="10"/>
  <c r="C26" i="25"/>
  <c r="F29" i="27"/>
  <c r="C26" i="23"/>
  <c r="F29" i="29"/>
  <c r="F29" i="30"/>
  <c r="C26" i="21"/>
  <c r="C26" i="18"/>
  <c r="C26" i="19"/>
  <c r="C26" i="10"/>
  <c r="C26" i="20"/>
  <c r="U14" i="10"/>
  <c r="U22" i="10"/>
  <c r="U15" i="10"/>
  <c r="O14" i="16"/>
  <c r="U19" i="10"/>
  <c r="O19" i="16"/>
  <c r="U21" i="10"/>
  <c r="U20" i="10"/>
  <c r="D11" i="10"/>
  <c r="Q16" i="19"/>
  <c r="Q16" i="20" s="1"/>
  <c r="O14" i="15"/>
  <c r="W14" i="15"/>
  <c r="R23" i="16"/>
  <c r="S23" i="16" s="1"/>
  <c r="O26" i="16" s="1"/>
  <c r="O28" i="16" s="1"/>
  <c r="D29" i="16" s="1"/>
  <c r="O19" i="15"/>
  <c r="R17" i="17"/>
  <c r="R23" i="17" s="1"/>
  <c r="W16" i="18"/>
  <c r="O16" i="18"/>
  <c r="W19" i="18"/>
  <c r="O19" i="18"/>
  <c r="W21" i="17"/>
  <c r="O21" i="17"/>
  <c r="W21" i="18"/>
  <c r="O21" i="18"/>
  <c r="W20" i="15"/>
  <c r="O20" i="15"/>
  <c r="W19" i="17"/>
  <c r="O19" i="17"/>
  <c r="U17" i="10"/>
  <c r="W14" i="17"/>
  <c r="W17" i="16"/>
  <c r="O17" i="16"/>
  <c r="W17" i="15"/>
  <c r="O17" i="15"/>
  <c r="W14" i="18"/>
  <c r="W13" i="19"/>
  <c r="O13" i="19"/>
  <c r="W14" i="19"/>
  <c r="O14" i="19"/>
  <c r="W18" i="16"/>
  <c r="O18" i="16"/>
  <c r="W15" i="18"/>
  <c r="O15" i="18"/>
  <c r="D29" i="15"/>
  <c r="Q20" i="17"/>
  <c r="S20" i="16"/>
  <c r="S18" i="17"/>
  <c r="R18" i="18"/>
  <c r="R20" i="22"/>
  <c r="S21" i="19"/>
  <c r="R21" i="20"/>
  <c r="Q13" i="22"/>
  <c r="S13" i="21"/>
  <c r="E29" i="10"/>
  <c r="I29" i="10" s="1"/>
  <c r="B30" i="10" s="1"/>
  <c r="H7" i="10" s="1"/>
  <c r="G29" i="10"/>
  <c r="H31" i="10"/>
  <c r="I31" i="10" s="1"/>
  <c r="R13" i="26"/>
  <c r="S19" i="19"/>
  <c r="R19" i="20"/>
  <c r="S15" i="19"/>
  <c r="R15" i="20"/>
  <c r="R16" i="27"/>
  <c r="R14" i="21"/>
  <c r="S14" i="20"/>
  <c r="K14" i="19"/>
  <c r="AB2" i="31" l="1"/>
  <c r="AB1" i="31"/>
  <c r="X2" i="32"/>
  <c r="X2" i="26"/>
  <c r="X2" i="19"/>
  <c r="AB1" i="19" s="1"/>
  <c r="X2" i="18"/>
  <c r="X2" i="15"/>
  <c r="X2" i="29"/>
  <c r="X2" i="21"/>
  <c r="AB2" i="21" s="1"/>
  <c r="X2" i="28"/>
  <c r="X2" i="22"/>
  <c r="X2" i="25"/>
  <c r="AB2" i="19"/>
  <c r="X2" i="20"/>
  <c r="X2" i="16"/>
  <c r="X2" i="33"/>
  <c r="X2" i="30"/>
  <c r="X2" i="27"/>
  <c r="X2" i="23"/>
  <c r="X2" i="24"/>
  <c r="X2" i="17"/>
  <c r="X2" i="10"/>
  <c r="G16" i="19"/>
  <c r="K16" i="19" s="1"/>
  <c r="E29" i="15"/>
  <c r="I29" i="15" s="1"/>
  <c r="B30" i="15" s="1"/>
  <c r="H7" i="15" s="1"/>
  <c r="G29" i="15"/>
  <c r="V16" i="15"/>
  <c r="U16" i="15" s="1"/>
  <c r="V13" i="16"/>
  <c r="U13" i="16" s="1"/>
  <c r="K13" i="16"/>
  <c r="H6" i="16" s="1"/>
  <c r="V14" i="15"/>
  <c r="U14" i="15" s="1"/>
  <c r="G15" i="29"/>
  <c r="K15" i="29" s="1"/>
  <c r="V19" i="15"/>
  <c r="U19" i="15" s="1"/>
  <c r="V21" i="15"/>
  <c r="U21" i="15" s="1"/>
  <c r="V18" i="15"/>
  <c r="U18" i="15" s="1"/>
  <c r="V17" i="15"/>
  <c r="U17" i="15" s="1"/>
  <c r="V15" i="15"/>
  <c r="U15" i="15" s="1"/>
  <c r="V20" i="15"/>
  <c r="U20" i="15" s="1"/>
  <c r="S17" i="17"/>
  <c r="O17" i="17" s="1"/>
  <c r="S16" i="19"/>
  <c r="O16" i="19" s="1"/>
  <c r="V17" i="16"/>
  <c r="U17" i="16" s="1"/>
  <c r="R17" i="18"/>
  <c r="S17" i="18" s="1"/>
  <c r="O25" i="15"/>
  <c r="D11" i="15" s="1"/>
  <c r="V19" i="16"/>
  <c r="U19" i="16" s="1"/>
  <c r="V22" i="16"/>
  <c r="U22" i="16" s="1"/>
  <c r="V20" i="16"/>
  <c r="W20" i="16"/>
  <c r="O20" i="16"/>
  <c r="O25" i="16" s="1"/>
  <c r="D11" i="16" s="1"/>
  <c r="V14" i="16"/>
  <c r="U14" i="16" s="1"/>
  <c r="V21" i="16"/>
  <c r="U21" i="16" s="1"/>
  <c r="V18" i="16"/>
  <c r="U18" i="16" s="1"/>
  <c r="W19" i="19"/>
  <c r="O19" i="19"/>
  <c r="W21" i="19"/>
  <c r="O21" i="19"/>
  <c r="V16" i="16"/>
  <c r="U16" i="16" s="1"/>
  <c r="W13" i="21"/>
  <c r="O13" i="21"/>
  <c r="W14" i="20"/>
  <c r="O14" i="20"/>
  <c r="W18" i="17"/>
  <c r="O18" i="17"/>
  <c r="W15" i="19"/>
  <c r="O15" i="19"/>
  <c r="Q20" i="18"/>
  <c r="S20" i="17"/>
  <c r="Q23" i="17"/>
  <c r="R21" i="21"/>
  <c r="S21" i="20"/>
  <c r="S18" i="18"/>
  <c r="R18" i="19"/>
  <c r="R20" i="23"/>
  <c r="S15" i="20"/>
  <c r="R15" i="21"/>
  <c r="R13" i="27"/>
  <c r="Q13" i="23"/>
  <c r="S13" i="22"/>
  <c r="R16" i="28"/>
  <c r="S19" i="20"/>
  <c r="R19" i="21"/>
  <c r="S14" i="21"/>
  <c r="R14" i="22"/>
  <c r="G14" i="20"/>
  <c r="Q16" i="21"/>
  <c r="S16" i="20"/>
  <c r="AB2" i="10" l="1"/>
  <c r="AB1" i="10"/>
  <c r="AB2" i="27"/>
  <c r="AB1" i="27"/>
  <c r="AB2" i="20"/>
  <c r="AB1" i="20"/>
  <c r="AB2" i="28"/>
  <c r="AB1" i="28"/>
  <c r="AB2" i="18"/>
  <c r="AB1" i="18"/>
  <c r="AB2" i="17"/>
  <c r="AB1" i="17"/>
  <c r="AB2" i="30"/>
  <c r="AB1" i="30"/>
  <c r="AB2" i="24"/>
  <c r="AB1" i="24"/>
  <c r="AB2" i="33"/>
  <c r="AB1" i="33"/>
  <c r="AB2" i="25"/>
  <c r="AB1" i="25"/>
  <c r="AB2" i="29"/>
  <c r="AB1" i="29"/>
  <c r="AB2" i="26"/>
  <c r="AB1" i="26"/>
  <c r="AB2" i="23"/>
  <c r="AB1" i="23"/>
  <c r="AB2" i="16"/>
  <c r="AB1" i="16"/>
  <c r="AB2" i="22"/>
  <c r="AB1" i="22"/>
  <c r="AB2" i="15"/>
  <c r="AB1" i="15"/>
  <c r="AB2" i="32"/>
  <c r="AB1" i="32"/>
  <c r="AB1" i="21"/>
  <c r="G16" i="20"/>
  <c r="K16" i="20" s="1"/>
  <c r="W16" i="19"/>
  <c r="R17" i="19"/>
  <c r="R17" i="20" s="1"/>
  <c r="G13" i="17"/>
  <c r="K25" i="16"/>
  <c r="G15" i="30"/>
  <c r="K15" i="30" s="1"/>
  <c r="W17" i="17"/>
  <c r="R23" i="18"/>
  <c r="U20" i="16"/>
  <c r="W21" i="20"/>
  <c r="O21" i="20"/>
  <c r="W19" i="20"/>
  <c r="O19" i="20"/>
  <c r="W17" i="18"/>
  <c r="O17" i="18"/>
  <c r="W16" i="20"/>
  <c r="O16" i="20"/>
  <c r="W20" i="17"/>
  <c r="O20" i="17"/>
  <c r="O25" i="17" s="1"/>
  <c r="D11" i="17" s="1"/>
  <c r="S23" i="17"/>
  <c r="O26" i="17" s="1"/>
  <c r="W13" i="22"/>
  <c r="O13" i="22"/>
  <c r="W14" i="21"/>
  <c r="O14" i="21"/>
  <c r="W18" i="18"/>
  <c r="O18" i="18"/>
  <c r="W15" i="20"/>
  <c r="O15" i="20"/>
  <c r="Q20" i="19"/>
  <c r="S20" i="18"/>
  <c r="Q23" i="18"/>
  <c r="S18" i="19"/>
  <c r="R18" i="20"/>
  <c r="R21" i="22"/>
  <c r="S21" i="21"/>
  <c r="R20" i="24"/>
  <c r="R19" i="22"/>
  <c r="S19" i="21"/>
  <c r="Q16" i="22"/>
  <c r="S16" i="21"/>
  <c r="S14" i="22"/>
  <c r="R14" i="23"/>
  <c r="S15" i="21"/>
  <c r="R15" i="22"/>
  <c r="R16" i="29"/>
  <c r="Q13" i="24"/>
  <c r="S13" i="23"/>
  <c r="K14" i="20"/>
  <c r="R13" i="28"/>
  <c r="G16" i="21" l="1"/>
  <c r="K16" i="21" s="1"/>
  <c r="S17" i="19"/>
  <c r="O17" i="19" s="1"/>
  <c r="H31" i="16"/>
  <c r="I31" i="16" s="1"/>
  <c r="G29" i="16"/>
  <c r="E29" i="16"/>
  <c r="I29" i="16" s="1"/>
  <c r="B30" i="16" s="1"/>
  <c r="H7" i="16" s="1"/>
  <c r="R23" i="19"/>
  <c r="K13" i="17"/>
  <c r="H6" i="17" s="1"/>
  <c r="G25" i="17"/>
  <c r="V13" i="17"/>
  <c r="U13" i="17" s="1"/>
  <c r="G15" i="31"/>
  <c r="K15" i="31" s="1"/>
  <c r="O28" i="17"/>
  <c r="D29" i="17" s="1"/>
  <c r="W16" i="21"/>
  <c r="O16" i="21"/>
  <c r="W21" i="21"/>
  <c r="O21" i="21"/>
  <c r="W19" i="21"/>
  <c r="O19" i="21"/>
  <c r="W20" i="18"/>
  <c r="O20" i="18"/>
  <c r="O25" i="18" s="1"/>
  <c r="D11" i="18" s="1"/>
  <c r="W13" i="23"/>
  <c r="O13" i="23"/>
  <c r="W14" i="22"/>
  <c r="O14" i="22"/>
  <c r="S23" i="18"/>
  <c r="O26" i="18" s="1"/>
  <c r="W18" i="19"/>
  <c r="O18" i="19"/>
  <c r="W15" i="21"/>
  <c r="O15" i="21"/>
  <c r="Q20" i="20"/>
  <c r="S20" i="19"/>
  <c r="Q23" i="19"/>
  <c r="R20" i="25"/>
  <c r="R23" i="20"/>
  <c r="S17" i="20"/>
  <c r="R17" i="21"/>
  <c r="R18" i="21"/>
  <c r="S18" i="20"/>
  <c r="R21" i="23"/>
  <c r="S21" i="22"/>
  <c r="G14" i="21"/>
  <c r="R13" i="29"/>
  <c r="Q13" i="25"/>
  <c r="S13" i="24"/>
  <c r="R15" i="23"/>
  <c r="S15" i="22"/>
  <c r="R14" i="24"/>
  <c r="S14" i="23"/>
  <c r="S16" i="22"/>
  <c r="Q16" i="23"/>
  <c r="S19" i="22"/>
  <c r="R19" i="23"/>
  <c r="R16" i="30"/>
  <c r="G16" i="22" l="1"/>
  <c r="K16" i="22" s="1"/>
  <c r="W17" i="19"/>
  <c r="V17" i="17"/>
  <c r="U17" i="17" s="1"/>
  <c r="V22" i="17"/>
  <c r="U22" i="17" s="1"/>
  <c r="V15" i="17"/>
  <c r="U15" i="17" s="1"/>
  <c r="V18" i="17"/>
  <c r="U18" i="17" s="1"/>
  <c r="V16" i="17"/>
  <c r="U16" i="17" s="1"/>
  <c r="V14" i="17"/>
  <c r="U14" i="17" s="1"/>
  <c r="V19" i="17"/>
  <c r="U19" i="17" s="1"/>
  <c r="V20" i="17"/>
  <c r="U20" i="17" s="1"/>
  <c r="V21" i="17"/>
  <c r="U21" i="17" s="1"/>
  <c r="G13" i="18"/>
  <c r="K25" i="17"/>
  <c r="G15" i="32"/>
  <c r="K15" i="32" s="1"/>
  <c r="O28" i="18"/>
  <c r="D29" i="18" s="1"/>
  <c r="W19" i="22"/>
  <c r="O19" i="22"/>
  <c r="W20" i="19"/>
  <c r="O20" i="19"/>
  <c r="O25" i="19" s="1"/>
  <c r="D11" i="19" s="1"/>
  <c r="W16" i="22"/>
  <c r="O16" i="22"/>
  <c r="W21" i="22"/>
  <c r="O21" i="22"/>
  <c r="W17" i="20"/>
  <c r="O17" i="20"/>
  <c r="W13" i="24"/>
  <c r="O13" i="24"/>
  <c r="W14" i="23"/>
  <c r="O14" i="23"/>
  <c r="W18" i="20"/>
  <c r="O18" i="20"/>
  <c r="W15" i="22"/>
  <c r="O15" i="22"/>
  <c r="Q20" i="21"/>
  <c r="S20" i="20"/>
  <c r="Q23" i="20"/>
  <c r="S23" i="19"/>
  <c r="O26" i="19" s="1"/>
  <c r="O28" i="19" s="1"/>
  <c r="R18" i="22"/>
  <c r="S18" i="21"/>
  <c r="S21" i="23"/>
  <c r="R21" i="24"/>
  <c r="S17" i="21"/>
  <c r="R17" i="22"/>
  <c r="R23" i="21"/>
  <c r="R20" i="26"/>
  <c r="Q13" i="26"/>
  <c r="S13" i="25"/>
  <c r="R13" i="30"/>
  <c r="S16" i="23"/>
  <c r="Q16" i="24"/>
  <c r="R14" i="25"/>
  <c r="S14" i="24"/>
  <c r="R15" i="24"/>
  <c r="S15" i="23"/>
  <c r="R19" i="24"/>
  <c r="S19" i="23"/>
  <c r="R16" i="31"/>
  <c r="K14" i="21"/>
  <c r="G16" i="23" l="1"/>
  <c r="K16" i="23" s="1"/>
  <c r="K13" i="18"/>
  <c r="H6" i="18" s="1"/>
  <c r="G25" i="18"/>
  <c r="V13" i="18"/>
  <c r="U13" i="18" s="1"/>
  <c r="E29" i="17"/>
  <c r="I29" i="17" s="1"/>
  <c r="B30" i="17" s="1"/>
  <c r="H7" i="17" s="1"/>
  <c r="G29" i="17"/>
  <c r="H31" i="17"/>
  <c r="I31" i="17" s="1"/>
  <c r="G15" i="33"/>
  <c r="K15" i="33" s="1"/>
  <c r="W21" i="23"/>
  <c r="O21" i="23"/>
  <c r="W16" i="23"/>
  <c r="O16" i="23"/>
  <c r="W20" i="20"/>
  <c r="O20" i="20"/>
  <c r="O25" i="20" s="1"/>
  <c r="D11" i="20" s="1"/>
  <c r="W19" i="23"/>
  <c r="O19" i="23"/>
  <c r="W17" i="21"/>
  <c r="O17" i="21"/>
  <c r="W13" i="25"/>
  <c r="O13" i="25"/>
  <c r="S23" i="20"/>
  <c r="O26" i="20" s="1"/>
  <c r="W14" i="24"/>
  <c r="O14" i="24"/>
  <c r="W18" i="21"/>
  <c r="O18" i="21"/>
  <c r="W15" i="23"/>
  <c r="O15" i="23"/>
  <c r="D29" i="19"/>
  <c r="Q20" i="22"/>
  <c r="S20" i="21"/>
  <c r="Q23" i="21"/>
  <c r="R20" i="27"/>
  <c r="S18" i="22"/>
  <c r="R18" i="23"/>
  <c r="S21" i="24"/>
  <c r="R21" i="25"/>
  <c r="R23" i="22"/>
  <c r="S17" i="22"/>
  <c r="R17" i="23"/>
  <c r="R15" i="25"/>
  <c r="S15" i="24"/>
  <c r="R16" i="32"/>
  <c r="Q16" i="25"/>
  <c r="S16" i="24"/>
  <c r="S19" i="24"/>
  <c r="R19" i="25"/>
  <c r="R13" i="31"/>
  <c r="Q13" i="27"/>
  <c r="S13" i="26"/>
  <c r="G14" i="22"/>
  <c r="R14" i="26"/>
  <c r="S14" i="25"/>
  <c r="G16" i="24" l="1"/>
  <c r="K16" i="24" s="1"/>
  <c r="V19" i="18"/>
  <c r="U19" i="18" s="1"/>
  <c r="V20" i="18"/>
  <c r="U20" i="18" s="1"/>
  <c r="V15" i="18"/>
  <c r="U15" i="18" s="1"/>
  <c r="V17" i="18"/>
  <c r="U17" i="18" s="1"/>
  <c r="V21" i="18"/>
  <c r="U21" i="18" s="1"/>
  <c r="V16" i="18"/>
  <c r="U16" i="18" s="1"/>
  <c r="V18" i="18"/>
  <c r="U18" i="18" s="1"/>
  <c r="V14" i="18"/>
  <c r="U14" i="18" s="1"/>
  <c r="V22" i="18"/>
  <c r="U22" i="18" s="1"/>
  <c r="G13" i="19"/>
  <c r="K25" i="18"/>
  <c r="D13" i="2"/>
  <c r="E13" i="2" s="1"/>
  <c r="O28" i="20"/>
  <c r="D29" i="20" s="1"/>
  <c r="W17" i="22"/>
  <c r="O17" i="22"/>
  <c r="W20" i="21"/>
  <c r="O20" i="21"/>
  <c r="O25" i="21" s="1"/>
  <c r="D11" i="21" s="1"/>
  <c r="W16" i="24"/>
  <c r="O16" i="24"/>
  <c r="W19" i="24"/>
  <c r="O19" i="24"/>
  <c r="W21" i="24"/>
  <c r="O21" i="24"/>
  <c r="W13" i="26"/>
  <c r="O13" i="26"/>
  <c r="W14" i="25"/>
  <c r="O14" i="25"/>
  <c r="W18" i="22"/>
  <c r="O18" i="22"/>
  <c r="W15" i="24"/>
  <c r="O15" i="24"/>
  <c r="Q20" i="23"/>
  <c r="S20" i="22"/>
  <c r="Q23" i="22"/>
  <c r="S23" i="21"/>
  <c r="O26" i="21" s="1"/>
  <c r="S18" i="23"/>
  <c r="R18" i="24"/>
  <c r="R23" i="23"/>
  <c r="S17" i="23"/>
  <c r="R17" i="24"/>
  <c r="R21" i="26"/>
  <c r="S21" i="25"/>
  <c r="R20" i="28"/>
  <c r="S15" i="25"/>
  <c r="R15" i="26"/>
  <c r="R14" i="27"/>
  <c r="S14" i="26"/>
  <c r="Q13" i="28"/>
  <c r="S13" i="27"/>
  <c r="S19" i="25"/>
  <c r="R19" i="26"/>
  <c r="Q16" i="26"/>
  <c r="S16" i="25"/>
  <c r="K14" i="22"/>
  <c r="R13" i="32"/>
  <c r="R16" i="33"/>
  <c r="G16" i="25" l="1"/>
  <c r="K16" i="25" s="1"/>
  <c r="G25" i="19"/>
  <c r="K13" i="19"/>
  <c r="H6" i="19" s="1"/>
  <c r="V13" i="19"/>
  <c r="U13" i="19" s="1"/>
  <c r="G29" i="18"/>
  <c r="E29" i="18"/>
  <c r="I29" i="18" s="1"/>
  <c r="B30" i="18" s="1"/>
  <c r="H7" i="18" s="1"/>
  <c r="H31" i="18"/>
  <c r="I31" i="18" s="1"/>
  <c r="O28" i="21"/>
  <c r="D29" i="21" s="1"/>
  <c r="W20" i="22"/>
  <c r="O20" i="22"/>
  <c r="O25" i="22" s="1"/>
  <c r="D11" i="22" s="1"/>
  <c r="W19" i="25"/>
  <c r="O19" i="25"/>
  <c r="W16" i="25"/>
  <c r="O16" i="25"/>
  <c r="W17" i="23"/>
  <c r="O17" i="23"/>
  <c r="W21" i="25"/>
  <c r="O21" i="25"/>
  <c r="W13" i="27"/>
  <c r="O13" i="27"/>
  <c r="W14" i="26"/>
  <c r="O14" i="26"/>
  <c r="W18" i="23"/>
  <c r="O18" i="23"/>
  <c r="W15" i="25"/>
  <c r="O15" i="25"/>
  <c r="Q20" i="24"/>
  <c r="S20" i="23"/>
  <c r="Q23" i="23"/>
  <c r="S23" i="22"/>
  <c r="O26" i="22" s="1"/>
  <c r="R20" i="29"/>
  <c r="S21" i="26"/>
  <c r="R21" i="27"/>
  <c r="R18" i="25"/>
  <c r="S18" i="24"/>
  <c r="S17" i="24"/>
  <c r="R17" i="25"/>
  <c r="R23" i="24"/>
  <c r="G14" i="23"/>
  <c r="Q16" i="27"/>
  <c r="S16" i="26"/>
  <c r="Q13" i="29"/>
  <c r="S13" i="28"/>
  <c r="R13" i="33"/>
  <c r="R19" i="27"/>
  <c r="S19" i="26"/>
  <c r="R15" i="27"/>
  <c r="S15" i="26"/>
  <c r="R14" i="28"/>
  <c r="S14" i="27"/>
  <c r="G16" i="26" l="1"/>
  <c r="K16" i="26" s="1"/>
  <c r="G13" i="20"/>
  <c r="K25" i="19"/>
  <c r="V18" i="19"/>
  <c r="U18" i="19" s="1"/>
  <c r="V20" i="19"/>
  <c r="U20" i="19" s="1"/>
  <c r="V19" i="19"/>
  <c r="U19" i="19" s="1"/>
  <c r="V14" i="19"/>
  <c r="U14" i="19" s="1"/>
  <c r="V15" i="19"/>
  <c r="U15" i="19" s="1"/>
  <c r="V16" i="19"/>
  <c r="U16" i="19" s="1"/>
  <c r="V22" i="19"/>
  <c r="U22" i="19" s="1"/>
  <c r="V21" i="19"/>
  <c r="U21" i="19" s="1"/>
  <c r="V17" i="19"/>
  <c r="U17" i="19" s="1"/>
  <c r="O28" i="22"/>
  <c r="D29" i="22" s="1"/>
  <c r="W16" i="26"/>
  <c r="O16" i="26"/>
  <c r="W19" i="26"/>
  <c r="O19" i="26"/>
  <c r="W17" i="24"/>
  <c r="O17" i="24"/>
  <c r="W21" i="26"/>
  <c r="O21" i="26"/>
  <c r="W20" i="23"/>
  <c r="O20" i="23"/>
  <c r="O25" i="23" s="1"/>
  <c r="D11" i="23" s="1"/>
  <c r="W13" i="28"/>
  <c r="O13" i="28"/>
  <c r="S23" i="23"/>
  <c r="O26" i="23" s="1"/>
  <c r="W14" i="27"/>
  <c r="O14" i="27"/>
  <c r="W18" i="24"/>
  <c r="O18" i="24"/>
  <c r="W15" i="26"/>
  <c r="O15" i="26"/>
  <c r="Q20" i="25"/>
  <c r="S20" i="24"/>
  <c r="Q23" i="24"/>
  <c r="R23" i="25"/>
  <c r="R17" i="26"/>
  <c r="S17" i="25"/>
  <c r="S21" i="27"/>
  <c r="R21" i="28"/>
  <c r="R20" i="30"/>
  <c r="R18" i="26"/>
  <c r="S18" i="25"/>
  <c r="R15" i="28"/>
  <c r="S15" i="27"/>
  <c r="Q16" i="28"/>
  <c r="S16" i="27"/>
  <c r="Q13" i="30"/>
  <c r="S13" i="29"/>
  <c r="S14" i="28"/>
  <c r="R14" i="29"/>
  <c r="R19" i="28"/>
  <c r="S19" i="27"/>
  <c r="K14" i="23"/>
  <c r="G16" i="27" l="1"/>
  <c r="K16" i="27" s="1"/>
  <c r="G29" i="19"/>
  <c r="E29" i="19"/>
  <c r="I29" i="19" s="1"/>
  <c r="B30" i="19" s="1"/>
  <c r="H7" i="19" s="1"/>
  <c r="H31" i="19"/>
  <c r="I31" i="19" s="1"/>
  <c r="K13" i="20"/>
  <c r="H6" i="20" s="1"/>
  <c r="V13" i="20"/>
  <c r="U13" i="20" s="1"/>
  <c r="G25" i="20"/>
  <c r="O28" i="23"/>
  <c r="D29" i="23" s="1"/>
  <c r="W17" i="25"/>
  <c r="O17" i="25"/>
  <c r="W20" i="24"/>
  <c r="O20" i="24"/>
  <c r="O25" i="24" s="1"/>
  <c r="D11" i="24" s="1"/>
  <c r="W19" i="27"/>
  <c r="O19" i="27"/>
  <c r="W16" i="27"/>
  <c r="O16" i="27"/>
  <c r="W21" i="27"/>
  <c r="O21" i="27"/>
  <c r="W13" i="29"/>
  <c r="O13" i="29"/>
  <c r="S23" i="24"/>
  <c r="O26" i="24" s="1"/>
  <c r="W14" i="28"/>
  <c r="O14" i="28"/>
  <c r="W18" i="25"/>
  <c r="O18" i="25"/>
  <c r="W15" i="27"/>
  <c r="O15" i="27"/>
  <c r="Q20" i="26"/>
  <c r="S20" i="25"/>
  <c r="Q23" i="25"/>
  <c r="R18" i="27"/>
  <c r="S18" i="26"/>
  <c r="R20" i="31"/>
  <c r="S17" i="26"/>
  <c r="R23" i="26"/>
  <c r="R17" i="27"/>
  <c r="S21" i="28"/>
  <c r="R21" i="29"/>
  <c r="Q13" i="31"/>
  <c r="S13" i="30"/>
  <c r="R14" i="30"/>
  <c r="S14" i="29"/>
  <c r="R19" i="29"/>
  <c r="S19" i="28"/>
  <c r="R15" i="29"/>
  <c r="S15" i="28"/>
  <c r="G14" i="24"/>
  <c r="Q16" i="29"/>
  <c r="S16" i="28"/>
  <c r="G16" i="28" l="1"/>
  <c r="K16" i="28" s="1"/>
  <c r="V19" i="20"/>
  <c r="U19" i="20" s="1"/>
  <c r="V15" i="20"/>
  <c r="U15" i="20" s="1"/>
  <c r="V21" i="20"/>
  <c r="U21" i="20" s="1"/>
  <c r="V20" i="20"/>
  <c r="U20" i="20" s="1"/>
  <c r="V17" i="20"/>
  <c r="U17" i="20" s="1"/>
  <c r="V22" i="20"/>
  <c r="U22" i="20" s="1"/>
  <c r="V18" i="20"/>
  <c r="U18" i="20" s="1"/>
  <c r="V14" i="20"/>
  <c r="U14" i="20" s="1"/>
  <c r="V16" i="20"/>
  <c r="U16" i="20" s="1"/>
  <c r="G13" i="21"/>
  <c r="K25" i="20"/>
  <c r="O28" i="24"/>
  <c r="D29" i="24" s="1"/>
  <c r="W21" i="28"/>
  <c r="O21" i="28"/>
  <c r="W20" i="25"/>
  <c r="O20" i="25"/>
  <c r="O25" i="25" s="1"/>
  <c r="D11" i="25" s="1"/>
  <c r="W19" i="28"/>
  <c r="O19" i="28"/>
  <c r="W17" i="26"/>
  <c r="O17" i="26"/>
  <c r="W16" i="28"/>
  <c r="O16" i="28"/>
  <c r="W13" i="30"/>
  <c r="O13" i="30"/>
  <c r="W14" i="29"/>
  <c r="O14" i="29"/>
  <c r="W18" i="26"/>
  <c r="O18" i="26"/>
  <c r="W15" i="28"/>
  <c r="O15" i="28"/>
  <c r="S23" i="25"/>
  <c r="O26" i="25" s="1"/>
  <c r="Q20" i="27"/>
  <c r="S20" i="26"/>
  <c r="Q23" i="26"/>
  <c r="R20" i="32"/>
  <c r="R23" i="27"/>
  <c r="R17" i="28"/>
  <c r="S17" i="27"/>
  <c r="R21" i="30"/>
  <c r="S21" i="29"/>
  <c r="R18" i="28"/>
  <c r="S18" i="27"/>
  <c r="R14" i="31"/>
  <c r="S14" i="30"/>
  <c r="R19" i="30"/>
  <c r="S19" i="29"/>
  <c r="Q16" i="30"/>
  <c r="S16" i="29"/>
  <c r="K14" i="24"/>
  <c r="R15" i="30"/>
  <c r="S15" i="29"/>
  <c r="Q13" i="32"/>
  <c r="S13" i="31"/>
  <c r="G16" i="29" l="1"/>
  <c r="K16" i="29" s="1"/>
  <c r="G29" i="20"/>
  <c r="E29" i="20"/>
  <c r="I29" i="20" s="1"/>
  <c r="B30" i="20" s="1"/>
  <c r="H7" i="20" s="1"/>
  <c r="H31" i="20"/>
  <c r="I31" i="20" s="1"/>
  <c r="K13" i="21"/>
  <c r="H6" i="21" s="1"/>
  <c r="V13" i="21"/>
  <c r="U13" i="21" s="1"/>
  <c r="G25" i="21"/>
  <c r="O28" i="25"/>
  <c r="D29" i="25" s="1"/>
  <c r="W19" i="29"/>
  <c r="O19" i="29"/>
  <c r="W17" i="27"/>
  <c r="O17" i="27"/>
  <c r="W20" i="26"/>
  <c r="O20" i="26"/>
  <c r="O25" i="26" s="1"/>
  <c r="D11" i="26" s="1"/>
  <c r="W16" i="29"/>
  <c r="O16" i="29"/>
  <c r="W21" i="29"/>
  <c r="O21" i="29"/>
  <c r="W13" i="31"/>
  <c r="O13" i="31"/>
  <c r="W14" i="30"/>
  <c r="O14" i="30"/>
  <c r="W18" i="27"/>
  <c r="O18" i="27"/>
  <c r="W15" i="29"/>
  <c r="O15" i="29"/>
  <c r="Q20" i="28"/>
  <c r="S20" i="27"/>
  <c r="Q23" i="27"/>
  <c r="S23" i="26"/>
  <c r="O26" i="26" s="1"/>
  <c r="R18" i="29"/>
  <c r="S18" i="28"/>
  <c r="S17" i="28"/>
  <c r="R23" i="28"/>
  <c r="R17" i="29"/>
  <c r="S21" i="30"/>
  <c r="R21" i="31"/>
  <c r="R20" i="33"/>
  <c r="G14" i="25"/>
  <c r="Q16" i="31"/>
  <c r="S16" i="30"/>
  <c r="Q13" i="33"/>
  <c r="S13" i="32"/>
  <c r="R14" i="32"/>
  <c r="S14" i="31"/>
  <c r="R15" i="31"/>
  <c r="S15" i="30"/>
  <c r="R19" i="31"/>
  <c r="S19" i="30"/>
  <c r="G16" i="30" l="1"/>
  <c r="K16" i="30" s="1"/>
  <c r="G13" i="22"/>
  <c r="K25" i="21"/>
  <c r="V16" i="21"/>
  <c r="U16" i="21" s="1"/>
  <c r="V22" i="21"/>
  <c r="U22" i="21" s="1"/>
  <c r="V14" i="21"/>
  <c r="U14" i="21" s="1"/>
  <c r="V19" i="21"/>
  <c r="U19" i="21" s="1"/>
  <c r="V21" i="21"/>
  <c r="U21" i="21" s="1"/>
  <c r="V15" i="21"/>
  <c r="U15" i="21" s="1"/>
  <c r="V17" i="21"/>
  <c r="U17" i="21" s="1"/>
  <c r="V20" i="21"/>
  <c r="U20" i="21" s="1"/>
  <c r="V18" i="21"/>
  <c r="U18" i="21" s="1"/>
  <c r="O28" i="26"/>
  <c r="D29" i="26" s="1"/>
  <c r="W19" i="30"/>
  <c r="O19" i="30"/>
  <c r="W16" i="30"/>
  <c r="O16" i="30"/>
  <c r="W17" i="28"/>
  <c r="O17" i="28"/>
  <c r="W21" i="30"/>
  <c r="O21" i="30"/>
  <c r="W20" i="27"/>
  <c r="O20" i="27"/>
  <c r="O25" i="27" s="1"/>
  <c r="D11" i="27" s="1"/>
  <c r="W13" i="32"/>
  <c r="O13" i="32"/>
  <c r="W14" i="31"/>
  <c r="O14" i="31"/>
  <c r="W18" i="28"/>
  <c r="O18" i="28"/>
  <c r="W15" i="30"/>
  <c r="O15" i="30"/>
  <c r="Q20" i="29"/>
  <c r="S20" i="28"/>
  <c r="Q23" i="28"/>
  <c r="S23" i="27"/>
  <c r="O26" i="27" s="1"/>
  <c r="R21" i="32"/>
  <c r="S21" i="31"/>
  <c r="R17" i="30"/>
  <c r="S17" i="29"/>
  <c r="R23" i="29"/>
  <c r="S18" i="29"/>
  <c r="R18" i="30"/>
  <c r="R15" i="32"/>
  <c r="S15" i="31"/>
  <c r="R14" i="33"/>
  <c r="S14" i="32"/>
  <c r="L11" i="2"/>
  <c r="S13" i="33"/>
  <c r="O13" i="33" s="1"/>
  <c r="K14" i="25"/>
  <c r="S19" i="31"/>
  <c r="R19" i="32"/>
  <c r="Q16" i="32"/>
  <c r="S16" i="31"/>
  <c r="G16" i="31" l="1"/>
  <c r="K16" i="31" s="1"/>
  <c r="E29" i="21"/>
  <c r="I29" i="21" s="1"/>
  <c r="B30" i="21" s="1"/>
  <c r="H7" i="21" s="1"/>
  <c r="G29" i="21"/>
  <c r="H31" i="21"/>
  <c r="I31" i="21" s="1"/>
  <c r="V13" i="22"/>
  <c r="U13" i="22" s="1"/>
  <c r="K13" i="22"/>
  <c r="H6" i="22" s="1"/>
  <c r="G25" i="22"/>
  <c r="O28" i="27"/>
  <c r="D29" i="27" s="1"/>
  <c r="W21" i="31"/>
  <c r="O21" i="31"/>
  <c r="W20" i="28"/>
  <c r="O20" i="28"/>
  <c r="O25" i="28" s="1"/>
  <c r="D11" i="28" s="1"/>
  <c r="W19" i="31"/>
  <c r="O19" i="31"/>
  <c r="W16" i="31"/>
  <c r="O16" i="31"/>
  <c r="W17" i="29"/>
  <c r="O17" i="29"/>
  <c r="W14" i="32"/>
  <c r="O14" i="32"/>
  <c r="W18" i="29"/>
  <c r="O18" i="29"/>
  <c r="W15" i="31"/>
  <c r="O15" i="31"/>
  <c r="Q20" i="30"/>
  <c r="S20" i="29"/>
  <c r="Q23" i="29"/>
  <c r="S23" i="28"/>
  <c r="O26" i="28" s="1"/>
  <c r="S18" i="30"/>
  <c r="R18" i="31"/>
  <c r="R23" i="30"/>
  <c r="S17" i="30"/>
  <c r="R17" i="31"/>
  <c r="S21" i="32"/>
  <c r="R21" i="33"/>
  <c r="S21" i="33" s="1"/>
  <c r="O21" i="33" s="1"/>
  <c r="Q16" i="33"/>
  <c r="S16" i="32"/>
  <c r="K11" i="2"/>
  <c r="W13" i="33"/>
  <c r="R19" i="33"/>
  <c r="S19" i="33" s="1"/>
  <c r="O19" i="33" s="1"/>
  <c r="S19" i="32"/>
  <c r="S14" i="33"/>
  <c r="O14" i="33" s="1"/>
  <c r="G14" i="26"/>
  <c r="R15" i="33"/>
  <c r="S15" i="33" s="1"/>
  <c r="O15" i="33" s="1"/>
  <c r="S15" i="32"/>
  <c r="G16" i="32" l="1"/>
  <c r="K16" i="32" s="1"/>
  <c r="V18" i="22"/>
  <c r="U18" i="22" s="1"/>
  <c r="V20" i="22"/>
  <c r="U20" i="22" s="1"/>
  <c r="V19" i="22"/>
  <c r="U19" i="22" s="1"/>
  <c r="V15" i="22"/>
  <c r="U15" i="22" s="1"/>
  <c r="V22" i="22"/>
  <c r="U22" i="22" s="1"/>
  <c r="V16" i="22"/>
  <c r="U16" i="22" s="1"/>
  <c r="V17" i="22"/>
  <c r="U17" i="22" s="1"/>
  <c r="V14" i="22"/>
  <c r="U14" i="22" s="1"/>
  <c r="V21" i="22"/>
  <c r="U21" i="22" s="1"/>
  <c r="G13" i="23"/>
  <c r="K25" i="22"/>
  <c r="O28" i="28"/>
  <c r="D29" i="28" s="1"/>
  <c r="W21" i="32"/>
  <c r="O21" i="32"/>
  <c r="W20" i="29"/>
  <c r="O20" i="29"/>
  <c r="O25" i="29" s="1"/>
  <c r="D11" i="29" s="1"/>
  <c r="W19" i="32"/>
  <c r="O19" i="32"/>
  <c r="W16" i="32"/>
  <c r="O16" i="32"/>
  <c r="W17" i="30"/>
  <c r="O17" i="30"/>
  <c r="S23" i="29"/>
  <c r="O26" i="29" s="1"/>
  <c r="W18" i="30"/>
  <c r="O18" i="30"/>
  <c r="W15" i="32"/>
  <c r="O15" i="32"/>
  <c r="Q20" i="31"/>
  <c r="S20" i="30"/>
  <c r="Q23" i="30"/>
  <c r="W21" i="33"/>
  <c r="K19" i="2"/>
  <c r="S18" i="31"/>
  <c r="R18" i="32"/>
  <c r="R17" i="32"/>
  <c r="S17" i="31"/>
  <c r="R23" i="31"/>
  <c r="K14" i="26"/>
  <c r="K17" i="2"/>
  <c r="W19" i="33"/>
  <c r="K13" i="2"/>
  <c r="W15" i="33"/>
  <c r="K12" i="2"/>
  <c r="W14" i="33"/>
  <c r="L14" i="2"/>
  <c r="S16" i="33"/>
  <c r="O16" i="33" s="1"/>
  <c r="G16" i="33" l="1"/>
  <c r="K16" i="33" s="1"/>
  <c r="H31" i="22"/>
  <c r="I31" i="22" s="1"/>
  <c r="G29" i="22"/>
  <c r="E29" i="22"/>
  <c r="I29" i="22" s="1"/>
  <c r="B30" i="22" s="1"/>
  <c r="H7" i="22" s="1"/>
  <c r="V13" i="23"/>
  <c r="U13" i="23" s="1"/>
  <c r="K13" i="23"/>
  <c r="H6" i="23" s="1"/>
  <c r="G25" i="23"/>
  <c r="O28" i="29"/>
  <c r="D29" i="29" s="1"/>
  <c r="W20" i="30"/>
  <c r="O20" i="30"/>
  <c r="O25" i="30" s="1"/>
  <c r="D11" i="30" s="1"/>
  <c r="W17" i="31"/>
  <c r="O17" i="31"/>
  <c r="W18" i="31"/>
  <c r="O18" i="31"/>
  <c r="Q20" i="32"/>
  <c r="S20" i="31"/>
  <c r="Q23" i="31"/>
  <c r="S23" i="30"/>
  <c r="O26" i="30" s="1"/>
  <c r="S18" i="32"/>
  <c r="R18" i="33"/>
  <c r="S18" i="33" s="1"/>
  <c r="O18" i="33" s="1"/>
  <c r="R17" i="33"/>
  <c r="R23" i="32"/>
  <c r="S17" i="32"/>
  <c r="W16" i="33"/>
  <c r="K14" i="2"/>
  <c r="G14" i="27"/>
  <c r="D14" i="2" l="1"/>
  <c r="E14" i="2" s="1"/>
  <c r="V19" i="23"/>
  <c r="U19" i="23" s="1"/>
  <c r="V18" i="23"/>
  <c r="U18" i="23" s="1"/>
  <c r="V16" i="23"/>
  <c r="U16" i="23" s="1"/>
  <c r="V17" i="23"/>
  <c r="U17" i="23" s="1"/>
  <c r="V14" i="23"/>
  <c r="U14" i="23" s="1"/>
  <c r="V15" i="23"/>
  <c r="U15" i="23" s="1"/>
  <c r="V20" i="23"/>
  <c r="U20" i="23" s="1"/>
  <c r="V21" i="23"/>
  <c r="U21" i="23" s="1"/>
  <c r="V22" i="23"/>
  <c r="U22" i="23" s="1"/>
  <c r="G13" i="24"/>
  <c r="K25" i="23"/>
  <c r="O28" i="30"/>
  <c r="D29" i="30" s="1"/>
  <c r="W17" i="32"/>
  <c r="O17" i="32"/>
  <c r="W20" i="31"/>
  <c r="O20" i="31"/>
  <c r="O25" i="31" s="1"/>
  <c r="D11" i="31" s="1"/>
  <c r="W18" i="32"/>
  <c r="O18" i="32"/>
  <c r="Q20" i="33"/>
  <c r="S20" i="32"/>
  <c r="Q23" i="32"/>
  <c r="S23" i="31"/>
  <c r="O26" i="31" s="1"/>
  <c r="S17" i="33"/>
  <c r="O17" i="33" s="1"/>
  <c r="R23" i="33"/>
  <c r="W18" i="33"/>
  <c r="K16" i="2"/>
  <c r="K14" i="27"/>
  <c r="G29" i="23" l="1"/>
  <c r="H31" i="23"/>
  <c r="I31" i="23" s="1"/>
  <c r="E29" i="23"/>
  <c r="I29" i="23" s="1"/>
  <c r="B30" i="23" s="1"/>
  <c r="H7" i="23" s="1"/>
  <c r="V13" i="24"/>
  <c r="U13" i="24" s="1"/>
  <c r="K13" i="24"/>
  <c r="H6" i="24" s="1"/>
  <c r="G25" i="24"/>
  <c r="O28" i="31"/>
  <c r="D29" i="31" s="1"/>
  <c r="S23" i="32"/>
  <c r="O26" i="32" s="1"/>
  <c r="W20" i="32"/>
  <c r="O20" i="32"/>
  <c r="O25" i="32" s="1"/>
  <c r="D11" i="32" s="1"/>
  <c r="L18" i="2"/>
  <c r="S20" i="33"/>
  <c r="O20" i="33" s="1"/>
  <c r="O25" i="33" s="1"/>
  <c r="D11" i="33" s="1"/>
  <c r="Q23" i="33"/>
  <c r="K15" i="2"/>
  <c r="W17" i="33"/>
  <c r="G14" i="28"/>
  <c r="G13" i="25" l="1"/>
  <c r="K25" i="24"/>
  <c r="V15" i="24"/>
  <c r="U15" i="24" s="1"/>
  <c r="V17" i="24"/>
  <c r="U17" i="24" s="1"/>
  <c r="V16" i="24"/>
  <c r="U16" i="24" s="1"/>
  <c r="V18" i="24"/>
  <c r="U18" i="24" s="1"/>
  <c r="V14" i="24"/>
  <c r="U14" i="24" s="1"/>
  <c r="V22" i="24"/>
  <c r="U22" i="24" s="1"/>
  <c r="V19" i="24"/>
  <c r="U19" i="24" s="1"/>
  <c r="V21" i="24"/>
  <c r="U21" i="24" s="1"/>
  <c r="V20" i="24"/>
  <c r="U20" i="24" s="1"/>
  <c r="O28" i="32"/>
  <c r="D29" i="32" s="1"/>
  <c r="K23" i="2"/>
  <c r="L4" i="2" s="1"/>
  <c r="K18" i="2"/>
  <c r="W20" i="33"/>
  <c r="S23" i="33"/>
  <c r="O26" i="33" s="1"/>
  <c r="K14" i="28"/>
  <c r="G29" i="24" l="1"/>
  <c r="E29" i="24"/>
  <c r="I29" i="24" s="1"/>
  <c r="B30" i="24" s="1"/>
  <c r="H7" i="24" s="1"/>
  <c r="H31" i="24"/>
  <c r="I31" i="24" s="1"/>
  <c r="V13" i="25"/>
  <c r="U13" i="25" s="1"/>
  <c r="K13" i="25"/>
  <c r="H6" i="25" s="1"/>
  <c r="G25" i="25"/>
  <c r="L23" i="2"/>
  <c r="L6" i="2" s="1"/>
  <c r="O28" i="33"/>
  <c r="D29" i="33" s="1"/>
  <c r="G14" i="29"/>
  <c r="G13" i="26" l="1"/>
  <c r="K25" i="25"/>
  <c r="V18" i="25"/>
  <c r="U18" i="25" s="1"/>
  <c r="V16" i="25"/>
  <c r="U16" i="25" s="1"/>
  <c r="V17" i="25"/>
  <c r="U17" i="25" s="1"/>
  <c r="V21" i="25"/>
  <c r="U21" i="25" s="1"/>
  <c r="V15" i="25"/>
  <c r="U15" i="25" s="1"/>
  <c r="V22" i="25"/>
  <c r="U22" i="25" s="1"/>
  <c r="V20" i="25"/>
  <c r="U20" i="25" s="1"/>
  <c r="V14" i="25"/>
  <c r="U14" i="25" s="1"/>
  <c r="V19" i="25"/>
  <c r="U19" i="25" s="1"/>
  <c r="K14" i="29"/>
  <c r="G29" i="25" l="1"/>
  <c r="E29" i="25"/>
  <c r="I29" i="25" s="1"/>
  <c r="B30" i="25" s="1"/>
  <c r="H7" i="25" s="1"/>
  <c r="H31" i="25"/>
  <c r="I31" i="25" s="1"/>
  <c r="V13" i="26"/>
  <c r="U13" i="26" s="1"/>
  <c r="K13" i="26"/>
  <c r="H6" i="26" s="1"/>
  <c r="G25" i="26"/>
  <c r="G14" i="30"/>
  <c r="G13" i="27" l="1"/>
  <c r="K25" i="26"/>
  <c r="V19" i="26"/>
  <c r="U19" i="26" s="1"/>
  <c r="V18" i="26"/>
  <c r="U18" i="26" s="1"/>
  <c r="V17" i="26"/>
  <c r="U17" i="26" s="1"/>
  <c r="V21" i="26"/>
  <c r="U21" i="26" s="1"/>
  <c r="V16" i="26"/>
  <c r="U16" i="26" s="1"/>
  <c r="V22" i="26"/>
  <c r="U22" i="26" s="1"/>
  <c r="V14" i="26"/>
  <c r="U14" i="26" s="1"/>
  <c r="V15" i="26"/>
  <c r="U15" i="26" s="1"/>
  <c r="V20" i="26"/>
  <c r="U20" i="26" s="1"/>
  <c r="K14" i="30"/>
  <c r="E29" i="26" l="1"/>
  <c r="I29" i="26" s="1"/>
  <c r="B30" i="26" s="1"/>
  <c r="H7" i="26" s="1"/>
  <c r="H31" i="26"/>
  <c r="I31" i="26" s="1"/>
  <c r="G29" i="26"/>
  <c r="K13" i="27"/>
  <c r="H6" i="27" s="1"/>
  <c r="V13" i="27"/>
  <c r="U13" i="27" s="1"/>
  <c r="G25" i="27"/>
  <c r="G14" i="31"/>
  <c r="G13" i="28" l="1"/>
  <c r="K25" i="27"/>
  <c r="V16" i="27"/>
  <c r="U16" i="27" s="1"/>
  <c r="V19" i="27"/>
  <c r="U19" i="27" s="1"/>
  <c r="V18" i="27"/>
  <c r="U18" i="27" s="1"/>
  <c r="V22" i="27"/>
  <c r="U22" i="27" s="1"/>
  <c r="V21" i="27"/>
  <c r="U21" i="27" s="1"/>
  <c r="V17" i="27"/>
  <c r="U17" i="27" s="1"/>
  <c r="V14" i="27"/>
  <c r="U14" i="27" s="1"/>
  <c r="V15" i="27"/>
  <c r="U15" i="27" s="1"/>
  <c r="V20" i="27"/>
  <c r="U20" i="27" s="1"/>
  <c r="K14" i="31"/>
  <c r="H31" i="27" l="1"/>
  <c r="I31" i="27" s="1"/>
  <c r="E29" i="27"/>
  <c r="I29" i="27" s="1"/>
  <c r="B30" i="27" s="1"/>
  <c r="H7" i="27" s="1"/>
  <c r="G29" i="27"/>
  <c r="V13" i="28"/>
  <c r="U13" i="28" s="1"/>
  <c r="K13" i="28"/>
  <c r="H6" i="28" s="1"/>
  <c r="G25" i="28"/>
  <c r="G14" i="32"/>
  <c r="V14" i="28" l="1"/>
  <c r="U14" i="28" s="1"/>
  <c r="V17" i="28"/>
  <c r="U17" i="28" s="1"/>
  <c r="V18" i="28"/>
  <c r="U18" i="28" s="1"/>
  <c r="V16" i="28"/>
  <c r="U16" i="28" s="1"/>
  <c r="V15" i="28"/>
  <c r="U15" i="28" s="1"/>
  <c r="V19" i="28"/>
  <c r="U19" i="28" s="1"/>
  <c r="V20" i="28"/>
  <c r="U20" i="28" s="1"/>
  <c r="V22" i="28"/>
  <c r="U22" i="28" s="1"/>
  <c r="V21" i="28"/>
  <c r="U21" i="28" s="1"/>
  <c r="G13" i="29"/>
  <c r="K25" i="28"/>
  <c r="K14" i="32"/>
  <c r="K13" i="29" l="1"/>
  <c r="H6" i="29" s="1"/>
  <c r="V13" i="29"/>
  <c r="U13" i="29" s="1"/>
  <c r="G25" i="29"/>
  <c r="G29" i="28"/>
  <c r="E29" i="28"/>
  <c r="I29" i="28" s="1"/>
  <c r="B30" i="28" s="1"/>
  <c r="H7" i="28" s="1"/>
  <c r="H31" i="28"/>
  <c r="I31" i="28" s="1"/>
  <c r="G14" i="33"/>
  <c r="V21" i="29" l="1"/>
  <c r="U21" i="29" s="1"/>
  <c r="V22" i="29"/>
  <c r="U22" i="29" s="1"/>
  <c r="V16" i="29"/>
  <c r="U16" i="29" s="1"/>
  <c r="V18" i="29"/>
  <c r="U18" i="29" s="1"/>
  <c r="V17" i="29"/>
  <c r="U17" i="29" s="1"/>
  <c r="V14" i="29"/>
  <c r="U14" i="29" s="1"/>
  <c r="V15" i="29"/>
  <c r="U15" i="29" s="1"/>
  <c r="V19" i="29"/>
  <c r="U19" i="29" s="1"/>
  <c r="V20" i="29"/>
  <c r="U20" i="29" s="1"/>
  <c r="G13" i="30"/>
  <c r="K25" i="29"/>
  <c r="K14" i="33"/>
  <c r="G29" i="29" l="1"/>
  <c r="E29" i="29"/>
  <c r="I29" i="29" s="1"/>
  <c r="B30" i="29" s="1"/>
  <c r="H7" i="29" s="1"/>
  <c r="H31" i="29"/>
  <c r="I31" i="29" s="1"/>
  <c r="K13" i="30"/>
  <c r="H6" i="30" s="1"/>
  <c r="V13" i="30"/>
  <c r="U13" i="30" s="1"/>
  <c r="G25" i="30"/>
  <c r="D12" i="2"/>
  <c r="G13" i="31" l="1"/>
  <c r="K25" i="30"/>
  <c r="V15" i="30"/>
  <c r="U15" i="30" s="1"/>
  <c r="V19" i="30"/>
  <c r="U19" i="30" s="1"/>
  <c r="V21" i="30"/>
  <c r="U21" i="30" s="1"/>
  <c r="V20" i="30"/>
  <c r="U20" i="30" s="1"/>
  <c r="V16" i="30"/>
  <c r="U16" i="30" s="1"/>
  <c r="V14" i="30"/>
  <c r="U14" i="30" s="1"/>
  <c r="V22" i="30"/>
  <c r="U22" i="30" s="1"/>
  <c r="V18" i="30"/>
  <c r="U18" i="30" s="1"/>
  <c r="V17" i="30"/>
  <c r="U17" i="30" s="1"/>
  <c r="E12" i="2"/>
  <c r="G29" i="30" l="1"/>
  <c r="E29" i="30"/>
  <c r="I29" i="30" s="1"/>
  <c r="B30" i="30" s="1"/>
  <c r="H7" i="30" s="1"/>
  <c r="H31" i="30"/>
  <c r="I31" i="30" s="1"/>
  <c r="K13" i="31"/>
  <c r="H6" i="31" s="1"/>
  <c r="V13" i="31"/>
  <c r="U13" i="31" s="1"/>
  <c r="G25" i="31"/>
  <c r="G13" i="32" l="1"/>
  <c r="K25" i="31"/>
  <c r="V19" i="31"/>
  <c r="U19" i="31" s="1"/>
  <c r="V21" i="31"/>
  <c r="U21" i="31" s="1"/>
  <c r="V14" i="31"/>
  <c r="U14" i="31" s="1"/>
  <c r="V20" i="31"/>
  <c r="U20" i="31" s="1"/>
  <c r="V15" i="31"/>
  <c r="U15" i="31" s="1"/>
  <c r="V22" i="31"/>
  <c r="U22" i="31" s="1"/>
  <c r="V18" i="31"/>
  <c r="U18" i="31" s="1"/>
  <c r="V16" i="31"/>
  <c r="U16" i="31" s="1"/>
  <c r="V17" i="31"/>
  <c r="U17" i="31" s="1"/>
  <c r="E29" i="31" l="1"/>
  <c r="I29" i="31" s="1"/>
  <c r="B30" i="31" s="1"/>
  <c r="H7" i="31" s="1"/>
  <c r="G29" i="31"/>
  <c r="H31" i="31"/>
  <c r="I31" i="31" s="1"/>
  <c r="V13" i="32"/>
  <c r="U13" i="32" s="1"/>
  <c r="K13" i="32"/>
  <c r="H6" i="32" s="1"/>
  <c r="G25" i="32"/>
  <c r="V18" i="32" l="1"/>
  <c r="U18" i="32" s="1"/>
  <c r="V22" i="32"/>
  <c r="U22" i="32" s="1"/>
  <c r="V19" i="32"/>
  <c r="U19" i="32" s="1"/>
  <c r="V15" i="32"/>
  <c r="U15" i="32" s="1"/>
  <c r="V16" i="32"/>
  <c r="U16" i="32" s="1"/>
  <c r="V21" i="32"/>
  <c r="U21" i="32" s="1"/>
  <c r="V14" i="32"/>
  <c r="U14" i="32" s="1"/>
  <c r="V17" i="32"/>
  <c r="U17" i="32" s="1"/>
  <c r="V20" i="32"/>
  <c r="U20" i="32" s="1"/>
  <c r="G13" i="33"/>
  <c r="K25" i="32"/>
  <c r="G29" i="32" l="1"/>
  <c r="H31" i="32"/>
  <c r="I31" i="32" s="1"/>
  <c r="E29" i="32"/>
  <c r="I29" i="32" s="1"/>
  <c r="B30" i="32" s="1"/>
  <c r="H7" i="32" s="1"/>
  <c r="K13" i="33"/>
  <c r="H6" i="33" s="1"/>
  <c r="V13" i="33"/>
  <c r="U13" i="33" s="1"/>
  <c r="G25" i="33"/>
  <c r="D11" i="2" l="1"/>
  <c r="K25" i="33"/>
  <c r="V20" i="33"/>
  <c r="U20" i="33" s="1"/>
  <c r="V18" i="33"/>
  <c r="U18" i="33" s="1"/>
  <c r="V22" i="33"/>
  <c r="U22" i="33" s="1"/>
  <c r="V14" i="33"/>
  <c r="U14" i="33" s="1"/>
  <c r="V15" i="33"/>
  <c r="U15" i="33" s="1"/>
  <c r="V19" i="33"/>
  <c r="U19" i="33" s="1"/>
  <c r="V17" i="33"/>
  <c r="U17" i="33" s="1"/>
  <c r="V21" i="33"/>
  <c r="U21" i="33" s="1"/>
  <c r="V16" i="33"/>
  <c r="U16" i="33" s="1"/>
  <c r="H31" i="33" l="1"/>
  <c r="I31" i="33" s="1"/>
  <c r="G29" i="33"/>
  <c r="E29" i="33"/>
  <c r="I29" i="33" s="1"/>
  <c r="B30" i="33" s="1"/>
  <c r="H7" i="33" s="1"/>
  <c r="E11" i="2"/>
  <c r="E23" i="2" s="1"/>
  <c r="D23" i="2"/>
</calcChain>
</file>

<file path=xl/sharedStrings.xml><?xml version="1.0" encoding="utf-8"?>
<sst xmlns="http://schemas.openxmlformats.org/spreadsheetml/2006/main" count="1882" uniqueCount="166">
  <si>
    <t>Total Budget Amount</t>
  </si>
  <si>
    <t>Funds Requested This RFP</t>
  </si>
  <si>
    <t>RFP</t>
  </si>
  <si>
    <t>Expenditures</t>
  </si>
  <si>
    <t>Amount This RFP</t>
  </si>
  <si>
    <t>GENERAL INFORMATION</t>
  </si>
  <si>
    <t>Grantee</t>
  </si>
  <si>
    <t>Project Title</t>
  </si>
  <si>
    <t>Grant Number</t>
  </si>
  <si>
    <t>SIGNATURE OF AUTHORIZED OFFICIAL</t>
  </si>
  <si>
    <t>Signature</t>
  </si>
  <si>
    <t>Title</t>
  </si>
  <si>
    <t>Date</t>
  </si>
  <si>
    <t>STATE USE ONLY</t>
  </si>
  <si>
    <t>Signature of Reviewer</t>
  </si>
  <si>
    <t>Amount Refunded to State</t>
  </si>
  <si>
    <t>Program Income</t>
  </si>
  <si>
    <t>Amount Previously Drawndown</t>
  </si>
  <si>
    <t>Activity/Budget Item</t>
  </si>
  <si>
    <t>Column A</t>
  </si>
  <si>
    <t>Column B</t>
  </si>
  <si>
    <t>Column D</t>
  </si>
  <si>
    <t>Column E</t>
  </si>
  <si>
    <t>Column F</t>
  </si>
  <si>
    <t>Column C</t>
  </si>
  <si>
    <t>Column G</t>
  </si>
  <si>
    <t>Column H</t>
  </si>
  <si>
    <t>Column I</t>
  </si>
  <si>
    <t>Column J</t>
  </si>
  <si>
    <t>Column K</t>
  </si>
  <si>
    <t>Column L</t>
  </si>
  <si>
    <t>(Col C - D)</t>
  </si>
  <si>
    <t>Total Drawndown To Date</t>
  </si>
  <si>
    <t>Cash Advance</t>
  </si>
  <si>
    <t>Max $5,000 allowed on RFP #1 only</t>
  </si>
  <si>
    <t>CDBG Budget/Activity</t>
  </si>
  <si>
    <t>I</t>
  </si>
  <si>
    <t>F</t>
  </si>
  <si>
    <t>A</t>
  </si>
  <si>
    <t>R</t>
  </si>
  <si>
    <t>Acquisition</t>
  </si>
  <si>
    <t>Clearance</t>
  </si>
  <si>
    <t>Relocation</t>
  </si>
  <si>
    <t>Removal of Arch Barriers</t>
  </si>
  <si>
    <t>Gen Admin</t>
  </si>
  <si>
    <t>Other Pub Fac/Improv</t>
  </si>
  <si>
    <t>Rehab - Commercial</t>
  </si>
  <si>
    <t>Code Enforcement</t>
  </si>
  <si>
    <t>Property Disposition</t>
  </si>
  <si>
    <t xml:space="preserve">New Housing Construct </t>
  </si>
  <si>
    <t>Activities</t>
  </si>
  <si>
    <t>Rehab - Priv Property</t>
  </si>
  <si>
    <t>Rehab - Personnel</t>
  </si>
  <si>
    <t>Water Facilities</t>
  </si>
  <si>
    <t>Sewer Facilities</t>
  </si>
  <si>
    <t xml:space="preserve">Flood &amp; Drainage </t>
  </si>
  <si>
    <t>Street Improvements</t>
  </si>
  <si>
    <t>Community Ctr/Facility</t>
  </si>
  <si>
    <t>Engineer/Architect</t>
  </si>
  <si>
    <t>Project</t>
  </si>
  <si>
    <t>Grant #</t>
  </si>
  <si>
    <t>Total Drawn to Date</t>
  </si>
  <si>
    <t>Balance to Document</t>
  </si>
  <si>
    <t>Totals</t>
  </si>
  <si>
    <t>Cash</t>
  </si>
  <si>
    <t>Amount Drawn on Old RFP forms</t>
  </si>
  <si>
    <t>Activity Name</t>
  </si>
  <si>
    <t>Match/Leveraging</t>
  </si>
  <si>
    <t>Column M</t>
  </si>
  <si>
    <t>Local Funds Documented to Date</t>
  </si>
  <si>
    <t>Other Funds Documented to Date</t>
  </si>
  <si>
    <t>Total Documented to Date</t>
  </si>
  <si>
    <t>Match/Leveraging Documentation Breakdown</t>
  </si>
  <si>
    <t>Total this RFP</t>
  </si>
  <si>
    <t>Program</t>
  </si>
  <si>
    <t>Community Infrastructure</t>
  </si>
  <si>
    <t>Village Renaissance</t>
  </si>
  <si>
    <t>Business Development</t>
  </si>
  <si>
    <t>Regional Planning</t>
  </si>
  <si>
    <t>Required Local</t>
  </si>
  <si>
    <t>Required Total</t>
  </si>
  <si>
    <t>Percentage</t>
  </si>
  <si>
    <t>Column O</t>
  </si>
  <si>
    <t>% Held Until Match Documented</t>
  </si>
  <si>
    <t>% Required</t>
  </si>
  <si>
    <t>Cumulative % Documented</t>
  </si>
  <si>
    <t>Projected/ Actual Expenditures</t>
  </si>
  <si>
    <t>Total Budgeted Amount</t>
  </si>
  <si>
    <t>Adjustment to Amt. Prev. Drawn</t>
  </si>
  <si>
    <t>Hold On</t>
  </si>
  <si>
    <t>Budget</t>
  </si>
  <si>
    <t>Award</t>
  </si>
  <si>
    <t>Funds Available</t>
  </si>
  <si>
    <t>Documented this RFP</t>
  </si>
  <si>
    <t>Hold Type</t>
  </si>
  <si>
    <t>Prorata</t>
  </si>
  <si>
    <t>Overrage</t>
  </si>
  <si>
    <t>Balance</t>
  </si>
  <si>
    <t>Can Draw</t>
  </si>
  <si>
    <t>RFP + Total Prev Drawn</t>
  </si>
  <si>
    <t>hold Type</t>
  </si>
  <si>
    <t>$ for $ CDBG Match</t>
  </si>
  <si>
    <t>Funds Avail Test</t>
  </si>
  <si>
    <t>Pay Type</t>
  </si>
  <si>
    <t>Advance</t>
  </si>
  <si>
    <t>Reimbursable</t>
  </si>
  <si>
    <t>Public Services</t>
  </si>
  <si>
    <t>ED Assist. to Non-Profit</t>
  </si>
  <si>
    <t>ED Assist. to For-Profit</t>
  </si>
  <si>
    <t>Microenterprise Assist.</t>
  </si>
  <si>
    <t>Other Activities</t>
  </si>
  <si>
    <t>Planning</t>
  </si>
  <si>
    <t>GRANT DATA</t>
  </si>
  <si>
    <t>Approved 
CDBG Budget</t>
  </si>
  <si>
    <t>Program Type</t>
  </si>
  <si>
    <t xml:space="preserve">DRAWDOWN INFORMATION </t>
  </si>
  <si>
    <t>Grantee Name</t>
  </si>
  <si>
    <t>Local/Total Doc Req. Satisfied</t>
  </si>
  <si>
    <t>Amount Total Required Match</t>
  </si>
  <si>
    <t>Max Possible Draw this Budget Line</t>
  </si>
  <si>
    <t>Budget + Overrage Less Prev Draws</t>
  </si>
  <si>
    <t>Total Doc to Date &gt; Match Budg or NA</t>
  </si>
  <si>
    <t xml:space="preserve">  Refund Amount</t>
  </si>
  <si>
    <t xml:space="preserve">  Amount Requested</t>
  </si>
  <si>
    <t>Only required match must be documented on this form.</t>
  </si>
  <si>
    <t>Documented on Prior RFP Smartform Excel Sheets</t>
  </si>
  <si>
    <t>Select &gt;&gt;&gt;&gt;&gt;</t>
  </si>
  <si>
    <t>Enter grant data and budget for CDBG funds and match.  Then click on RFP tabs to create RFPs.</t>
  </si>
  <si>
    <t>WHERE DID MY RFPs GO?</t>
  </si>
  <si>
    <t>Make sure your choice is CORRECT.  Call Grants Administration if not sure.  When correct, click "Set me up"</t>
  </si>
  <si>
    <t xml:space="preserve">    If Community Enrichment and a Streetscape project - select "Community Enrichment - Streetscape"</t>
  </si>
  <si>
    <r>
      <t xml:space="preserve">    If Community Enrichment and </t>
    </r>
    <r>
      <rPr>
        <b/>
        <i/>
        <u/>
        <sz val="9"/>
        <rFont val="Arial"/>
        <family val="2"/>
      </rPr>
      <t>NOT</t>
    </r>
    <r>
      <rPr>
        <b/>
        <i/>
        <sz val="9"/>
        <rFont val="Arial"/>
        <family val="2"/>
      </rPr>
      <t xml:space="preserve"> a streetscape project - select Community Enrichment - </t>
    </r>
    <r>
      <rPr>
        <b/>
        <i/>
        <u/>
        <sz val="9"/>
        <rFont val="Arial"/>
        <family val="2"/>
      </rPr>
      <t>Other</t>
    </r>
  </si>
  <si>
    <r>
      <rPr>
        <b/>
        <i/>
        <u/>
        <sz val="10"/>
        <color indexed="12"/>
        <rFont val="Arial"/>
        <family val="2"/>
      </rPr>
      <t>NEW</t>
    </r>
    <r>
      <rPr>
        <sz val="10"/>
        <color indexed="12"/>
        <rFont val="Arial"/>
        <family val="2"/>
      </rPr>
      <t xml:space="preserve">: This sheet contains macros, and you must enable macros for this sheet to work. </t>
    </r>
  </si>
  <si>
    <t xml:space="preserve">          If you have Microsoft Office 2007 Excel, the system may not ask if you want to enable macros.</t>
  </si>
  <si>
    <t xml:space="preserve">          Instead, you may have a security message above, with a button to click. Once clicked, you will have the option to enable macros.</t>
  </si>
  <si>
    <t xml:space="preserve">
This year, you have to select a program, and project type in some cases, and then click "Set Up RFPs".  
After you click "Set Up RFPs", the sheets you are used to for Grant Award and Balance and RFPs will appear.</t>
  </si>
  <si>
    <t xml:space="preserve">          If you do NOT enable macros, you will get an error message when you click on "Set Up RFPs". Call Grants Administration if you have trouble.</t>
  </si>
  <si>
    <t xml:space="preserve">   SPECIAL</t>
  </si>
  <si>
    <t xml:space="preserve">   MACRO</t>
  </si>
  <si>
    <t xml:space="preserve">   NOTE</t>
  </si>
  <si>
    <t>Community Enrichment</t>
  </si>
  <si>
    <t>Stimulus - CDBG-R</t>
  </si>
  <si>
    <t>Ready-to-Go</t>
  </si>
  <si>
    <t>Select Program from Dropdown</t>
  </si>
  <si>
    <t>Match Amount This RFP</t>
  </si>
  <si>
    <t>Total Match Documented 
to Date</t>
  </si>
  <si>
    <t>May 2017 REVISED RFP Version</t>
  </si>
  <si>
    <t>Name</t>
  </si>
  <si>
    <t>Email</t>
  </si>
  <si>
    <t>Phone</t>
  </si>
  <si>
    <t>Completed by:</t>
  </si>
  <si>
    <t>Neighborhood Revitalization</t>
  </si>
  <si>
    <t>Total Match Documented to Date</t>
  </si>
  <si>
    <t>Match To Date</t>
  </si>
  <si>
    <t>Special Projects</t>
  </si>
  <si>
    <t xml:space="preserve">  Match Documented</t>
  </si>
  <si>
    <t xml:space="preserve">Completed by fields entered here, on RFP #1, will be the default for all subsequent RFPs. </t>
  </si>
  <si>
    <t>Change on subsequent RFPs as necessary</t>
  </si>
  <si>
    <t>Completed by fields initially fill in from RFP #1. Revise as necessary, if this RFP is being prepared by someone different.</t>
  </si>
  <si>
    <t>Most recent RFP Filled Out:</t>
  </si>
  <si>
    <t>Last RFP Filled Out:</t>
  </si>
  <si>
    <t>Last RFP Filled out</t>
  </si>
  <si>
    <t>Most Recent Request Date</t>
  </si>
  <si>
    <t>Enter Grantee</t>
  </si>
  <si>
    <t>Enter Project</t>
  </si>
  <si>
    <t>Enter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</si>
</sst>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
    <numFmt numFmtId="166" formatCode="&quot;$&quot;#,##0"/>
  </numFmts>
  <fonts count="51" x14ac:knownFonts="1">
    <font>
      <sz val="10"/>
      <name val="Arial"/>
    </font>
    <font>
      <sz val="10"/>
      <name val="Arial"/>
      <family val="2"/>
    </font>
    <font>
      <b/>
      <sz val="10"/>
      <name val="Arial"/>
      <family val="2"/>
    </font>
    <font>
      <sz val="9"/>
      <name val="Arial"/>
      <family val="2"/>
    </font>
    <font>
      <sz val="9"/>
      <name val="Arial Narrow"/>
      <family val="2"/>
    </font>
    <font>
      <sz val="10"/>
      <name val="Arial"/>
      <family val="2"/>
    </font>
    <font>
      <b/>
      <i/>
      <sz val="8"/>
      <name val="Arial"/>
      <family val="2"/>
    </font>
    <font>
      <i/>
      <sz val="8"/>
      <name val="Arial"/>
      <family val="2"/>
    </font>
    <font>
      <i/>
      <sz val="8"/>
      <name val="Arial Narrow"/>
      <family val="2"/>
    </font>
    <font>
      <sz val="10"/>
      <name val="Arial Narrow"/>
      <family val="2"/>
    </font>
    <font>
      <b/>
      <sz val="9"/>
      <name val="Arial Narrow"/>
      <family val="2"/>
    </font>
    <font>
      <sz val="8"/>
      <name val="Arial Narrow"/>
      <family val="2"/>
    </font>
    <font>
      <sz val="10"/>
      <color indexed="8"/>
      <name val="Arial"/>
      <family val="2"/>
    </font>
    <font>
      <sz val="8"/>
      <name val="Arial"/>
      <family val="2"/>
    </font>
    <font>
      <b/>
      <i/>
      <sz val="10"/>
      <name val="Arial"/>
      <family val="2"/>
    </font>
    <font>
      <sz val="9"/>
      <color indexed="8"/>
      <name val="Arial Narrow"/>
      <family val="2"/>
    </font>
    <font>
      <sz val="10"/>
      <color indexed="12"/>
      <name val="Arial"/>
      <family val="2"/>
    </font>
    <font>
      <b/>
      <i/>
      <sz val="9"/>
      <name val="Arial"/>
      <family val="2"/>
    </font>
    <font>
      <i/>
      <sz val="8"/>
      <color indexed="10"/>
      <name val="Arial"/>
      <family val="2"/>
    </font>
    <font>
      <b/>
      <sz val="9"/>
      <name val="Arial"/>
      <family val="2"/>
    </font>
    <font>
      <b/>
      <sz val="8"/>
      <name val="Arial"/>
      <family val="2"/>
    </font>
    <font>
      <i/>
      <sz val="9"/>
      <name val="Arial Narrow"/>
      <family val="2"/>
    </font>
    <font>
      <i/>
      <sz val="9"/>
      <name val="Arial"/>
      <family val="2"/>
    </font>
    <font>
      <b/>
      <i/>
      <sz val="10"/>
      <color indexed="10"/>
      <name val="Arial"/>
      <family val="2"/>
    </font>
    <font>
      <i/>
      <sz val="7"/>
      <name val="Arial Narrow"/>
      <family val="2"/>
    </font>
    <font>
      <b/>
      <sz val="10"/>
      <name val="Arial Narrow"/>
      <family val="2"/>
    </font>
    <font>
      <i/>
      <sz val="10"/>
      <name val="Arial"/>
      <family val="2"/>
    </font>
    <font>
      <b/>
      <sz val="12"/>
      <name val="Times New Roman"/>
      <family val="1"/>
    </font>
    <font>
      <b/>
      <sz val="10"/>
      <color indexed="10"/>
      <name val="Arial"/>
      <family val="2"/>
    </font>
    <font>
      <b/>
      <i/>
      <u/>
      <sz val="10"/>
      <color indexed="12"/>
      <name val="Arial"/>
      <family val="2"/>
    </font>
    <font>
      <b/>
      <sz val="11"/>
      <name val="Arial"/>
      <family val="2"/>
    </font>
    <font>
      <b/>
      <sz val="10"/>
      <name val="Arial Black"/>
      <family val="2"/>
    </font>
    <font>
      <b/>
      <i/>
      <sz val="8"/>
      <color indexed="10"/>
      <name val="Arial"/>
      <family val="2"/>
    </font>
    <font>
      <b/>
      <sz val="10"/>
      <color indexed="10"/>
      <name val="Arial"/>
      <family val="2"/>
    </font>
    <font>
      <sz val="8"/>
      <name val="Arial"/>
      <family val="2"/>
    </font>
    <font>
      <b/>
      <i/>
      <u/>
      <sz val="9"/>
      <name val="Arial"/>
      <family val="2"/>
    </font>
    <font>
      <b/>
      <u/>
      <sz val="16"/>
      <color indexed="10"/>
      <name val="Arial Black"/>
      <family val="2"/>
    </font>
    <font>
      <b/>
      <sz val="10"/>
      <name val="Franklin Gothic Heavy"/>
      <family val="2"/>
    </font>
    <font>
      <b/>
      <sz val="10"/>
      <color indexed="12"/>
      <name val="Arial"/>
      <family val="2"/>
    </font>
    <font>
      <b/>
      <i/>
      <sz val="18"/>
      <color indexed="10"/>
      <name val="Arial Black"/>
      <family val="2"/>
    </font>
    <font>
      <b/>
      <u/>
      <sz val="10"/>
      <color indexed="10"/>
      <name val="Arial"/>
      <family val="2"/>
    </font>
    <font>
      <b/>
      <i/>
      <sz val="10"/>
      <color indexed="10"/>
      <name val="Arial Black"/>
      <family val="2"/>
    </font>
    <font>
      <b/>
      <u/>
      <sz val="16"/>
      <color indexed="10"/>
      <name val="Arial Black"/>
      <family val="2"/>
    </font>
    <font>
      <b/>
      <i/>
      <sz val="10"/>
      <color indexed="10"/>
      <name val="Arial"/>
      <family val="2"/>
    </font>
    <font>
      <b/>
      <sz val="12"/>
      <color rgb="FFFF0000"/>
      <name val="Times New Roman"/>
      <family val="1"/>
    </font>
    <font>
      <b/>
      <i/>
      <sz val="8"/>
      <color rgb="FFFF0000"/>
      <name val="Arial"/>
      <family val="2"/>
    </font>
    <font>
      <sz val="10"/>
      <color rgb="FFFF0000"/>
      <name val="Arial"/>
      <family val="2"/>
    </font>
    <font>
      <u/>
      <sz val="10"/>
      <color theme="10"/>
      <name val="Arial"/>
      <family val="2"/>
    </font>
    <font>
      <i/>
      <sz val="9"/>
      <color rgb="FFFF0000"/>
      <name val="Arial"/>
      <family val="2"/>
    </font>
    <font>
      <sz val="9"/>
      <color rgb="FFFF0000"/>
      <name val="Arial"/>
      <family val="2"/>
    </font>
    <font>
      <b/>
      <sz val="10"/>
      <color rgb="FF0000FF"/>
      <name val="Arial"/>
      <family val="2"/>
    </font>
  </fonts>
  <fills count="8">
    <fill>
      <patternFill patternType="none"/>
    </fill>
    <fill>
      <patternFill patternType="gray125"/>
    </fill>
    <fill>
      <patternFill patternType="solid">
        <fgColor indexed="43"/>
        <bgColor indexed="64"/>
      </patternFill>
    </fill>
    <fill>
      <patternFill patternType="gray125">
        <bgColor indexed="9"/>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99"/>
        <bgColor indexed="64"/>
      </patternFill>
    </fill>
  </fills>
  <borders count="45">
    <border>
      <left/>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theme="1"/>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xf numFmtId="9" fontId="1" fillId="0" borderId="0" applyFont="0" applyFill="0" applyBorder="0" applyAlignment="0" applyProtection="0"/>
    <xf numFmtId="0" fontId="47" fillId="0" borderId="0" applyNumberFormat="0" applyFill="0" applyBorder="0" applyAlignment="0" applyProtection="0"/>
  </cellStyleXfs>
  <cellXfs count="359">
    <xf numFmtId="0" fontId="0" fillId="0" borderId="0" xfId="0"/>
    <xf numFmtId="0" fontId="0" fillId="0" borderId="2" xfId="0" applyBorder="1" applyProtection="1"/>
    <xf numFmtId="0" fontId="0" fillId="0" borderId="0" xfId="0" applyBorder="1" applyProtection="1"/>
    <xf numFmtId="164" fontId="3" fillId="0" borderId="3" xfId="1" applyNumberFormat="1" applyFont="1" applyBorder="1" applyProtection="1"/>
    <xf numFmtId="164" fontId="3" fillId="0" borderId="4" xfId="1" applyNumberFormat="1" applyFont="1" applyBorder="1" applyProtection="1"/>
    <xf numFmtId="0" fontId="2" fillId="0" borderId="0" xfId="0" applyFont="1" applyProtection="1"/>
    <xf numFmtId="0" fontId="0" fillId="0" borderId="0" xfId="0" applyProtection="1"/>
    <xf numFmtId="0" fontId="5" fillId="0" borderId="5" xfId="0" applyFont="1" applyBorder="1" applyProtection="1"/>
    <xf numFmtId="0" fontId="0" fillId="0" borderId="6" xfId="0" applyBorder="1" applyProtection="1"/>
    <xf numFmtId="164" fontId="0" fillId="0" borderId="7" xfId="1" applyNumberFormat="1" applyFont="1" applyFill="1" applyBorder="1" applyProtection="1"/>
    <xf numFmtId="0" fontId="4" fillId="0" borderId="7" xfId="0" applyFont="1" applyFill="1" applyBorder="1" applyProtection="1"/>
    <xf numFmtId="164" fontId="5" fillId="0" borderId="0" xfId="1" applyNumberFormat="1" applyFont="1" applyBorder="1" applyAlignment="1" applyProtection="1"/>
    <xf numFmtId="164" fontId="1" fillId="0" borderId="8" xfId="1" applyNumberFormat="1" applyBorder="1" applyProtection="1"/>
    <xf numFmtId="164" fontId="3" fillId="0" borderId="4" xfId="1" applyNumberFormat="1" applyFont="1" applyBorder="1" applyAlignment="1" applyProtection="1">
      <alignment vertical="center"/>
    </xf>
    <xf numFmtId="164" fontId="3" fillId="0" borderId="3" xfId="1" applyNumberFormat="1" applyFont="1" applyBorder="1" applyAlignment="1" applyProtection="1">
      <alignment vertical="center"/>
    </xf>
    <xf numFmtId="164" fontId="9" fillId="2" borderId="9" xfId="1" applyNumberFormat="1" applyFont="1" applyFill="1" applyBorder="1" applyProtection="1">
      <protection locked="0"/>
    </xf>
    <xf numFmtId="164" fontId="9" fillId="2" borderId="7" xfId="1" applyNumberFormat="1" applyFont="1" applyFill="1" applyBorder="1" applyProtection="1">
      <protection locked="0"/>
    </xf>
    <xf numFmtId="164" fontId="9" fillId="0" borderId="9" xfId="1" applyNumberFormat="1" applyFont="1" applyBorder="1" applyProtection="1"/>
    <xf numFmtId="164" fontId="9" fillId="0" borderId="7" xfId="1" applyNumberFormat="1" applyFont="1" applyBorder="1" applyProtection="1"/>
    <xf numFmtId="164" fontId="9" fillId="2" borderId="10" xfId="1" applyNumberFormat="1" applyFont="1" applyFill="1" applyBorder="1" applyProtection="1">
      <protection locked="0"/>
    </xf>
    <xf numFmtId="164" fontId="9" fillId="0" borderId="10" xfId="1" applyNumberFormat="1" applyFont="1" applyBorder="1" applyProtection="1"/>
    <xf numFmtId="164" fontId="9" fillId="0" borderId="4" xfId="1" applyNumberFormat="1" applyFont="1" applyBorder="1" applyProtection="1"/>
    <xf numFmtId="164" fontId="9" fillId="0" borderId="3" xfId="1" applyNumberFormat="1" applyFont="1" applyBorder="1" applyProtection="1"/>
    <xf numFmtId="164" fontId="9" fillId="2" borderId="3" xfId="1" applyNumberFormat="1" applyFont="1" applyFill="1" applyBorder="1" applyProtection="1">
      <protection locked="0"/>
    </xf>
    <xf numFmtId="164" fontId="9" fillId="0" borderId="11" xfId="1" applyNumberFormat="1" applyFont="1" applyBorder="1" applyProtection="1"/>
    <xf numFmtId="0" fontId="4" fillId="0" borderId="12" xfId="0" applyFont="1" applyBorder="1" applyAlignment="1" applyProtection="1">
      <alignment horizontal="center" vertical="center" wrapText="1"/>
    </xf>
    <xf numFmtId="164" fontId="9" fillId="0" borderId="13" xfId="1" applyNumberFormat="1" applyFont="1" applyFill="1" applyBorder="1" applyProtection="1"/>
    <xf numFmtId="0" fontId="19" fillId="0" borderId="14" xfId="0" applyFont="1" applyBorder="1" applyAlignment="1" applyProtection="1">
      <alignment vertical="center"/>
    </xf>
    <xf numFmtId="0" fontId="19" fillId="0" borderId="15" xfId="0" applyFont="1" applyBorder="1" applyAlignment="1" applyProtection="1">
      <alignment vertical="center"/>
    </xf>
    <xf numFmtId="164" fontId="25" fillId="0" borderId="15" xfId="1" applyNumberFormat="1" applyFont="1" applyBorder="1" applyAlignment="1" applyProtection="1">
      <alignment vertical="center"/>
    </xf>
    <xf numFmtId="164" fontId="9" fillId="0" borderId="4" xfId="1" applyNumberFormat="1" applyFont="1" applyBorder="1" applyAlignment="1" applyProtection="1">
      <alignment vertical="center"/>
    </xf>
    <xf numFmtId="164" fontId="19" fillId="3" borderId="11" xfId="1" applyNumberFormat="1" applyFont="1" applyFill="1" applyBorder="1" applyAlignment="1" applyProtection="1">
      <alignment vertical="center"/>
    </xf>
    <xf numFmtId="164" fontId="19" fillId="0" borderId="3" xfId="1" applyNumberFormat="1" applyFont="1" applyBorder="1" applyAlignment="1" applyProtection="1">
      <alignment vertical="center"/>
    </xf>
    <xf numFmtId="164" fontId="19" fillId="0" borderId="11" xfId="1" applyNumberFormat="1" applyFont="1" applyBorder="1" applyAlignment="1" applyProtection="1">
      <alignment vertical="center"/>
    </xf>
    <xf numFmtId="164" fontId="9" fillId="0" borderId="16" xfId="1" applyNumberFormat="1" applyFont="1" applyBorder="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vertical="center"/>
    </xf>
    <xf numFmtId="14" fontId="0" fillId="0" borderId="0" xfId="0" applyNumberFormat="1" applyProtection="1"/>
    <xf numFmtId="164" fontId="0" fillId="0" borderId="0" xfId="1" applyNumberFormat="1" applyFont="1" applyProtection="1"/>
    <xf numFmtId="0" fontId="5" fillId="0" borderId="17" xfId="0" applyFont="1" applyBorder="1" applyProtection="1"/>
    <xf numFmtId="0" fontId="2" fillId="0" borderId="0" xfId="0" applyFont="1" applyFill="1" applyBorder="1" applyAlignment="1" applyProtection="1">
      <alignment horizontal="left"/>
    </xf>
    <xf numFmtId="0" fontId="0" fillId="0" borderId="18" xfId="0" applyBorder="1" applyProtection="1"/>
    <xf numFmtId="0" fontId="2" fillId="2" borderId="0" xfId="0" applyFont="1" applyFill="1" applyBorder="1" applyAlignment="1" applyProtection="1">
      <alignment horizontal="left"/>
    </xf>
    <xf numFmtId="0" fontId="0" fillId="0" borderId="0" xfId="0" applyBorder="1" applyAlignment="1" applyProtection="1"/>
    <xf numFmtId="0" fontId="2" fillId="0" borderId="0" xfId="0" applyFont="1" applyBorder="1" applyAlignment="1" applyProtection="1">
      <alignment horizontal="center"/>
    </xf>
    <xf numFmtId="0" fontId="5" fillId="0" borderId="19" xfId="0" applyFont="1" applyBorder="1" applyProtection="1"/>
    <xf numFmtId="0" fontId="0" fillId="0" borderId="8" xfId="0" applyBorder="1" applyProtection="1"/>
    <xf numFmtId="0" fontId="0" fillId="0" borderId="20" xfId="0" applyBorder="1" applyProtection="1"/>
    <xf numFmtId="0" fontId="3" fillId="0" borderId="0" xfId="0" applyFont="1" applyProtection="1"/>
    <xf numFmtId="0" fontId="18" fillId="0" borderId="0" xfId="0" applyFont="1" applyAlignment="1" applyProtection="1">
      <alignment horizontal="left"/>
    </xf>
    <xf numFmtId="0" fontId="5" fillId="0" borderId="0" xfId="0" applyFont="1" applyProtection="1"/>
    <xf numFmtId="0" fontId="6" fillId="0" borderId="21" xfId="0" applyFont="1" applyBorder="1" applyAlignment="1" applyProtection="1">
      <alignment horizontal="center"/>
    </xf>
    <xf numFmtId="0" fontId="6" fillId="0" borderId="22" xfId="0" applyFont="1" applyBorder="1" applyAlignment="1" applyProtection="1">
      <alignment horizontal="center"/>
    </xf>
    <xf numFmtId="0" fontId="6" fillId="0" borderId="17" xfId="0" applyFont="1" applyBorder="1" applyAlignment="1" applyProtection="1">
      <alignment horizontal="center"/>
    </xf>
    <xf numFmtId="0" fontId="6" fillId="0" borderId="0" xfId="0" applyFont="1" applyProtection="1"/>
    <xf numFmtId="43" fontId="6" fillId="0" borderId="0" xfId="1" applyFont="1" applyAlignment="1" applyProtection="1">
      <alignment horizontal="center"/>
    </xf>
    <xf numFmtId="0" fontId="6" fillId="0" borderId="23" xfId="0" applyFont="1" applyBorder="1" applyProtection="1"/>
    <xf numFmtId="0" fontId="6" fillId="0" borderId="20" xfId="0" applyFont="1" applyBorder="1" applyProtection="1"/>
    <xf numFmtId="0" fontId="6" fillId="0" borderId="12" xfId="0" applyFont="1" applyBorder="1" applyAlignment="1" applyProtection="1">
      <alignment horizontal="right"/>
    </xf>
    <xf numFmtId="0" fontId="6" fillId="0" borderId="23" xfId="0" applyFont="1" applyBorder="1" applyAlignment="1" applyProtection="1">
      <alignment horizontal="center"/>
    </xf>
    <xf numFmtId="0" fontId="6" fillId="0" borderId="19" xfId="0" applyFont="1" applyBorder="1" applyAlignment="1" applyProtection="1">
      <alignment horizontal="center"/>
    </xf>
    <xf numFmtId="0" fontId="7" fillId="0" borderId="12" xfId="0" applyFont="1" applyBorder="1" applyAlignment="1" applyProtection="1">
      <alignment horizontal="center"/>
    </xf>
    <xf numFmtId="0" fontId="24" fillId="0" borderId="12" xfId="0" applyFont="1" applyBorder="1" applyAlignment="1" applyProtection="1">
      <alignment horizontal="center"/>
    </xf>
    <xf numFmtId="0" fontId="4" fillId="0" borderId="23"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0" xfId="0" applyFont="1" applyAlignment="1" applyProtection="1">
      <alignment vertical="center" wrapText="1"/>
    </xf>
    <xf numFmtId="0" fontId="4" fillId="0" borderId="0" xfId="0" applyFont="1" applyBorder="1" applyAlignment="1" applyProtection="1">
      <alignment vertical="center" wrapText="1"/>
    </xf>
    <xf numFmtId="164" fontId="4" fillId="0" borderId="0" xfId="1" applyNumberFormat="1" applyFont="1" applyBorder="1" applyAlignment="1" applyProtection="1">
      <alignment vertical="center" wrapText="1"/>
    </xf>
    <xf numFmtId="164" fontId="9" fillId="0" borderId="24" xfId="1" applyNumberFormat="1" applyFont="1" applyBorder="1" applyProtection="1"/>
    <xf numFmtId="164" fontId="9" fillId="0" borderId="13" xfId="1" applyNumberFormat="1" applyFont="1" applyBorder="1" applyProtection="1"/>
    <xf numFmtId="164" fontId="3" fillId="0" borderId="24" xfId="1" applyNumberFormat="1" applyFont="1" applyBorder="1" applyProtection="1"/>
    <xf numFmtId="164" fontId="3" fillId="0" borderId="13" xfId="1" applyNumberFormat="1" applyFont="1" applyBorder="1" applyProtection="1"/>
    <xf numFmtId="164" fontId="3" fillId="0" borderId="0" xfId="1" applyNumberFormat="1" applyFont="1" applyAlignment="1" applyProtection="1">
      <alignment horizontal="left"/>
    </xf>
    <xf numFmtId="164" fontId="3" fillId="0" borderId="0" xfId="1" applyNumberFormat="1" applyFont="1" applyProtection="1"/>
    <xf numFmtId="0" fontId="3" fillId="0" borderId="0" xfId="0" applyFont="1" applyBorder="1" applyProtection="1"/>
    <xf numFmtId="164" fontId="9" fillId="0" borderId="5" xfId="1" applyNumberFormat="1" applyFont="1" applyBorder="1" applyProtection="1"/>
    <xf numFmtId="0" fontId="10" fillId="0" borderId="14" xfId="0" applyFont="1" applyBorder="1" applyProtection="1"/>
    <xf numFmtId="0" fontId="4" fillId="0" borderId="15" xfId="0" applyFont="1" applyBorder="1" applyProtection="1"/>
    <xf numFmtId="164" fontId="9" fillId="0" borderId="25" xfId="1" applyNumberFormat="1" applyFont="1" applyBorder="1" applyProtection="1"/>
    <xf numFmtId="164" fontId="3" fillId="0" borderId="11" xfId="1" applyNumberFormat="1" applyFont="1" applyBorder="1" applyProtection="1"/>
    <xf numFmtId="164" fontId="11" fillId="0" borderId="15" xfId="1" applyNumberFormat="1" applyFont="1" applyBorder="1" applyAlignment="1" applyProtection="1">
      <alignment horizontal="center"/>
    </xf>
    <xf numFmtId="164" fontId="3" fillId="0" borderId="15" xfId="1" applyNumberFormat="1" applyFont="1" applyBorder="1" applyProtection="1"/>
    <xf numFmtId="164" fontId="1" fillId="0" borderId="11" xfId="1" applyNumberFormat="1" applyBorder="1" applyProtection="1"/>
    <xf numFmtId="164" fontId="3" fillId="0" borderId="25" xfId="1" applyNumberFormat="1" applyFont="1" applyBorder="1" applyProtection="1"/>
    <xf numFmtId="0" fontId="19" fillId="0" borderId="0" xfId="0" applyFont="1" applyAlignment="1" applyProtection="1">
      <alignment vertical="center"/>
    </xf>
    <xf numFmtId="164" fontId="19" fillId="0" borderId="0" xfId="1" applyNumberFormat="1" applyFont="1" applyAlignment="1" applyProtection="1">
      <alignment vertical="center"/>
    </xf>
    <xf numFmtId="0" fontId="2" fillId="0" borderId="0" xfId="0" applyFont="1" applyBorder="1" applyAlignment="1" applyProtection="1"/>
    <xf numFmtId="164" fontId="2" fillId="0" borderId="0" xfId="1" applyNumberFormat="1" applyFont="1" applyBorder="1" applyAlignment="1" applyProtection="1"/>
    <xf numFmtId="164" fontId="2" fillId="0" borderId="0" xfId="1" applyNumberFormat="1" applyFont="1" applyFill="1" applyBorder="1" applyAlignment="1" applyProtection="1"/>
    <xf numFmtId="0" fontId="2" fillId="0" borderId="0" xfId="0" applyFont="1" applyAlignment="1" applyProtection="1"/>
    <xf numFmtId="9" fontId="19" fillId="0" borderId="0" xfId="4" applyFont="1" applyAlignment="1" applyProtection="1">
      <alignment horizontal="right" vertical="center"/>
    </xf>
    <xf numFmtId="0" fontId="13" fillId="0" borderId="0" xfId="0" applyFont="1" applyAlignment="1" applyProtection="1">
      <alignment horizontal="right"/>
    </xf>
    <xf numFmtId="0" fontId="5" fillId="0" borderId="0" xfId="0" applyFont="1" applyAlignment="1" applyProtection="1"/>
    <xf numFmtId="164" fontId="2" fillId="0" borderId="0" xfId="1" applyNumberFormat="1" applyFont="1" applyAlignment="1" applyProtection="1"/>
    <xf numFmtId="9" fontId="0" fillId="0" borderId="0" xfId="4" applyFont="1" applyProtection="1"/>
    <xf numFmtId="9" fontId="22" fillId="0" borderId="0" xfId="4" applyFont="1" applyAlignment="1" applyProtection="1">
      <alignment horizontal="right"/>
    </xf>
    <xf numFmtId="164" fontId="5" fillId="0" borderId="0" xfId="1" applyNumberFormat="1" applyFont="1" applyAlignment="1" applyProtection="1">
      <alignment horizontal="center"/>
    </xf>
    <xf numFmtId="164" fontId="0" fillId="0" borderId="0" xfId="0" applyNumberFormat="1" applyProtection="1"/>
    <xf numFmtId="9" fontId="2" fillId="0" borderId="0" xfId="0" applyNumberFormat="1" applyFont="1" applyAlignment="1" applyProtection="1">
      <alignment horizontal="right" vertical="center"/>
    </xf>
    <xf numFmtId="164" fontId="13" fillId="0" borderId="0" xfId="1" applyNumberFormat="1" applyFont="1" applyAlignment="1" applyProtection="1"/>
    <xf numFmtId="0" fontId="32" fillId="0" borderId="0" xfId="0" applyFont="1" applyProtection="1"/>
    <xf numFmtId="0" fontId="5" fillId="0" borderId="0" xfId="0" applyFont="1" applyAlignment="1" applyProtection="1">
      <alignment horizontal="center"/>
    </xf>
    <xf numFmtId="0" fontId="23" fillId="0" borderId="0" xfId="0" applyFont="1" applyAlignment="1" applyProtection="1">
      <alignment wrapText="1"/>
    </xf>
    <xf numFmtId="164" fontId="1" fillId="0" borderId="0" xfId="1" applyNumberFormat="1" applyProtection="1"/>
    <xf numFmtId="0" fontId="19" fillId="0" borderId="8" xfId="0" applyFont="1" applyBorder="1" applyAlignment="1" applyProtection="1">
      <alignment horizontal="center" vertical="center" wrapText="1"/>
    </xf>
    <xf numFmtId="0" fontId="19" fillId="0" borderId="8" xfId="0" applyFont="1" applyBorder="1" applyAlignment="1" applyProtection="1">
      <alignment horizontal="right" vertical="center" wrapText="1"/>
    </xf>
    <xf numFmtId="0" fontId="19" fillId="0" borderId="0" xfId="0" applyFont="1" applyBorder="1" applyAlignment="1" applyProtection="1">
      <alignment horizontal="center" vertical="center" wrapText="1"/>
    </xf>
    <xf numFmtId="0" fontId="19" fillId="0" borderId="0" xfId="0" applyFont="1" applyBorder="1" applyAlignment="1" applyProtection="1">
      <alignment vertical="center" wrapText="1"/>
    </xf>
    <xf numFmtId="0" fontId="0" fillId="0" borderId="5" xfId="0" applyBorder="1" applyProtection="1"/>
    <xf numFmtId="164" fontId="1" fillId="0" borderId="2" xfId="1" applyNumberFormat="1" applyBorder="1" applyProtection="1"/>
    <xf numFmtId="0" fontId="0" fillId="0" borderId="17" xfId="0" applyBorder="1" applyProtection="1"/>
    <xf numFmtId="164" fontId="1" fillId="0" borderId="0" xfId="1" applyNumberFormat="1" applyFont="1" applyBorder="1" applyAlignment="1" applyProtection="1">
      <alignment horizontal="right"/>
    </xf>
    <xf numFmtId="0" fontId="0" fillId="0" borderId="0" xfId="0" applyBorder="1" applyAlignment="1" applyProtection="1">
      <alignment horizontal="right"/>
    </xf>
    <xf numFmtId="0" fontId="0" fillId="0" borderId="19" xfId="0" applyBorder="1" applyProtection="1"/>
    <xf numFmtId="164" fontId="1" fillId="0" borderId="0" xfId="1" applyNumberFormat="1" applyBorder="1" applyProtection="1"/>
    <xf numFmtId="164" fontId="1" fillId="0" borderId="0" xfId="1" applyNumberFormat="1" applyFill="1" applyBorder="1" applyProtection="1"/>
    <xf numFmtId="0" fontId="0" fillId="0" borderId="0" xfId="0" applyAlignment="1" applyProtection="1">
      <alignment horizontal="center"/>
    </xf>
    <xf numFmtId="164" fontId="9" fillId="0" borderId="9" xfId="1" applyNumberFormat="1" applyFont="1" applyFill="1" applyBorder="1" applyProtection="1"/>
    <xf numFmtId="9" fontId="0" fillId="0" borderId="0" xfId="4" applyFont="1" applyAlignment="1" applyProtection="1">
      <alignment horizontal="center"/>
    </xf>
    <xf numFmtId="0" fontId="0" fillId="0" borderId="0" xfId="0" applyAlignment="1" applyProtection="1">
      <alignment vertical="top"/>
    </xf>
    <xf numFmtId="0" fontId="16" fillId="0" borderId="0" xfId="0" applyFont="1" applyAlignment="1" applyProtection="1">
      <alignment vertical="top"/>
    </xf>
    <xf numFmtId="0" fontId="5" fillId="0" borderId="0" xfId="0" applyFont="1" applyAlignment="1" applyProtection="1">
      <alignment vertical="top"/>
    </xf>
    <xf numFmtId="9" fontId="0" fillId="0" borderId="0" xfId="4" applyFont="1" applyAlignment="1" applyProtection="1">
      <alignment horizontal="center" vertical="top"/>
    </xf>
    <xf numFmtId="164" fontId="6" fillId="4" borderId="17" xfId="1" applyNumberFormat="1" applyFont="1" applyFill="1" applyBorder="1" applyAlignment="1" applyProtection="1">
      <alignment horizontal="left"/>
    </xf>
    <xf numFmtId="164" fontId="6" fillId="4" borderId="0" xfId="1" applyNumberFormat="1" applyFont="1" applyFill="1" applyBorder="1" applyAlignment="1" applyProtection="1">
      <alignment horizontal="left"/>
    </xf>
    <xf numFmtId="164" fontId="6" fillId="4" borderId="0" xfId="1" applyNumberFormat="1" applyFont="1" applyFill="1" applyBorder="1" applyAlignment="1" applyProtection="1">
      <alignment horizontal="center"/>
    </xf>
    <xf numFmtId="164" fontId="6" fillId="4" borderId="18" xfId="1" applyNumberFormat="1" applyFont="1" applyFill="1" applyBorder="1" applyAlignment="1" applyProtection="1">
      <alignment horizontal="right" vertical="center" wrapText="1"/>
    </xf>
    <xf numFmtId="0" fontId="12" fillId="0" borderId="0" xfId="3" applyFont="1" applyFill="1" applyBorder="1" applyAlignment="1" applyProtection="1">
      <alignment horizontal="center"/>
    </xf>
    <xf numFmtId="9" fontId="19" fillId="4" borderId="17" xfId="4" applyFont="1" applyFill="1" applyBorder="1" applyAlignment="1" applyProtection="1">
      <alignment horizontal="left" vertical="center"/>
    </xf>
    <xf numFmtId="9" fontId="3" fillId="4" borderId="0" xfId="4" applyFont="1" applyFill="1" applyBorder="1" applyAlignment="1" applyProtection="1">
      <alignment horizontal="center" vertical="center"/>
    </xf>
    <xf numFmtId="166" fontId="2" fillId="4" borderId="0" xfId="1" applyNumberFormat="1" applyFont="1" applyFill="1" applyBorder="1" applyAlignment="1" applyProtection="1">
      <alignment vertical="center"/>
    </xf>
    <xf numFmtId="166" fontId="2" fillId="4" borderId="18" xfId="1" applyNumberFormat="1" applyFont="1" applyFill="1" applyBorder="1" applyAlignment="1" applyProtection="1">
      <alignment vertical="center"/>
    </xf>
    <xf numFmtId="9" fontId="21" fillId="4" borderId="17" xfId="4" applyFont="1" applyFill="1" applyBorder="1" applyAlignment="1" applyProtection="1">
      <alignment horizontal="left"/>
    </xf>
    <xf numFmtId="9" fontId="22" fillId="4" borderId="0" xfId="4" applyFont="1" applyFill="1" applyBorder="1" applyAlignment="1" applyProtection="1">
      <alignment horizontal="center"/>
    </xf>
    <xf numFmtId="164" fontId="6" fillId="4" borderId="18" xfId="1" applyNumberFormat="1" applyFont="1" applyFill="1" applyBorder="1" applyAlignment="1" applyProtection="1">
      <alignment horizontal="left"/>
    </xf>
    <xf numFmtId="0" fontId="12" fillId="5" borderId="26" xfId="3" applyFont="1" applyFill="1" applyBorder="1" applyAlignment="1" applyProtection="1">
      <alignment horizontal="center"/>
    </xf>
    <xf numFmtId="9" fontId="21" fillId="4" borderId="19" xfId="4" applyFont="1" applyFill="1" applyBorder="1" applyAlignment="1" applyProtection="1">
      <alignment horizontal="left" vertical="top"/>
    </xf>
    <xf numFmtId="9" fontId="22" fillId="4" borderId="8" xfId="4" applyFont="1" applyFill="1" applyBorder="1" applyAlignment="1" applyProtection="1">
      <alignment horizontal="center" vertical="top"/>
    </xf>
    <xf numFmtId="166" fontId="22" fillId="4" borderId="8" xfId="1" applyNumberFormat="1" applyFont="1" applyFill="1" applyBorder="1" applyAlignment="1" applyProtection="1">
      <alignment vertical="top"/>
    </xf>
    <xf numFmtId="166" fontId="22" fillId="4" borderId="20" xfId="1" applyNumberFormat="1" applyFont="1" applyFill="1" applyBorder="1" applyAlignment="1" applyProtection="1">
      <alignment vertical="top"/>
    </xf>
    <xf numFmtId="0" fontId="12" fillId="0" borderId="27" xfId="3" applyFont="1" applyFill="1" applyBorder="1" applyAlignment="1" applyProtection="1">
      <alignment horizontal="left"/>
    </xf>
    <xf numFmtId="164" fontId="8" fillId="0" borderId="0" xfId="1" applyNumberFormat="1" applyFont="1" applyFill="1" applyBorder="1" applyAlignment="1" applyProtection="1">
      <alignment horizontal="center" vertical="center"/>
    </xf>
    <xf numFmtId="0" fontId="12" fillId="0" borderId="1" xfId="3" applyFont="1" applyFill="1" applyBorder="1" applyAlignment="1" applyProtection="1">
      <alignment horizontal="left"/>
    </xf>
    <xf numFmtId="43" fontId="0" fillId="0" borderId="0" xfId="0" applyNumberFormat="1" applyProtection="1"/>
    <xf numFmtId="0" fontId="4" fillId="0" borderId="0" xfId="0" applyFont="1" applyAlignment="1" applyProtection="1">
      <alignment wrapText="1"/>
    </xf>
    <xf numFmtId="0" fontId="4" fillId="0" borderId="0" xfId="0" applyFont="1" applyAlignment="1" applyProtection="1">
      <alignment horizontal="right" wrapText="1"/>
    </xf>
    <xf numFmtId="0" fontId="10" fillId="0" borderId="7" xfId="0" applyFont="1" applyBorder="1" applyAlignment="1" applyProtection="1">
      <alignment horizontal="center" wrapText="1"/>
    </xf>
    <xf numFmtId="0" fontId="10" fillId="0" borderId="9" xfId="0" applyFont="1" applyBorder="1" applyAlignment="1" applyProtection="1">
      <alignment horizontal="center" wrapText="1"/>
    </xf>
    <xf numFmtId="0" fontId="4" fillId="0" borderId="0" xfId="0" applyFont="1" applyBorder="1" applyAlignment="1" applyProtection="1">
      <alignment horizontal="right" wrapText="1"/>
    </xf>
    <xf numFmtId="0" fontId="15" fillId="0" borderId="27" xfId="3" applyFont="1" applyFill="1" applyBorder="1" applyAlignment="1" applyProtection="1">
      <alignment horizontal="left" wrapText="1"/>
    </xf>
    <xf numFmtId="9" fontId="4" fillId="0" borderId="0" xfId="4" applyFont="1" applyAlignment="1" applyProtection="1">
      <alignment horizontal="center" wrapText="1"/>
    </xf>
    <xf numFmtId="0" fontId="4" fillId="0" borderId="0" xfId="0" applyFont="1" applyAlignment="1" applyProtection="1">
      <alignment horizontal="center" wrapText="1"/>
    </xf>
    <xf numFmtId="164" fontId="0" fillId="4" borderId="7" xfId="1" applyNumberFormat="1" applyFont="1" applyFill="1" applyBorder="1" applyProtection="1"/>
    <xf numFmtId="164" fontId="0" fillId="0" borderId="17" xfId="0" applyNumberFormat="1" applyFill="1" applyBorder="1" applyProtection="1"/>
    <xf numFmtId="164" fontId="0" fillId="6" borderId="7" xfId="1" applyNumberFormat="1" applyFont="1" applyFill="1" applyBorder="1" applyProtection="1"/>
    <xf numFmtId="164" fontId="0" fillId="6" borderId="9" xfId="1" applyNumberFormat="1" applyFont="1" applyFill="1" applyBorder="1" applyProtection="1"/>
    <xf numFmtId="0" fontId="3" fillId="0" borderId="0" xfId="0" applyFont="1" applyAlignment="1" applyProtection="1">
      <alignment horizontal="center"/>
    </xf>
    <xf numFmtId="0" fontId="3" fillId="0" borderId="0" xfId="0" applyFont="1" applyAlignment="1" applyProtection="1">
      <alignment vertical="top"/>
    </xf>
    <xf numFmtId="0" fontId="0" fillId="0" borderId="17" xfId="0" applyFill="1" applyBorder="1" applyProtection="1"/>
    <xf numFmtId="0" fontId="0" fillId="0" borderId="0" xfId="0" applyFill="1" applyProtection="1"/>
    <xf numFmtId="164" fontId="33" fillId="0" borderId="0" xfId="1" applyNumberFormat="1" applyFont="1" applyFill="1" applyBorder="1" applyAlignment="1" applyProtection="1">
      <alignment horizontal="left"/>
    </xf>
    <xf numFmtId="0" fontId="2" fillId="0" borderId="0" xfId="0" applyFont="1" applyAlignment="1" applyProtection="1">
      <alignment vertical="center"/>
    </xf>
    <xf numFmtId="164" fontId="5" fillId="0" borderId="0" xfId="0" applyNumberFormat="1" applyFont="1" applyAlignment="1" applyProtection="1">
      <alignment vertical="center"/>
    </xf>
    <xf numFmtId="164" fontId="2" fillId="0" borderId="0" xfId="0" applyNumberFormat="1" applyFont="1" applyAlignment="1" applyProtection="1">
      <alignment vertical="center"/>
    </xf>
    <xf numFmtId="165" fontId="33" fillId="0" borderId="0" xfId="1" applyNumberFormat="1" applyFont="1" applyFill="1" applyBorder="1" applyAlignment="1" applyProtection="1"/>
    <xf numFmtId="0" fontId="0" fillId="0" borderId="0" xfId="0" applyAlignment="1" applyProtection="1">
      <alignment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9" fontId="0" fillId="0" borderId="0" xfId="4" applyFont="1" applyAlignment="1" applyProtection="1">
      <alignment horizontal="center" vertical="center"/>
    </xf>
    <xf numFmtId="0" fontId="12" fillId="0" borderId="28" xfId="3" applyFont="1" applyFill="1" applyBorder="1" applyAlignment="1" applyProtection="1">
      <alignment horizontal="left"/>
    </xf>
    <xf numFmtId="0" fontId="5" fillId="0" borderId="0" xfId="0" applyNumberFormat="1" applyFont="1" applyProtection="1"/>
    <xf numFmtId="0" fontId="8" fillId="0" borderId="7" xfId="0" applyFont="1" applyBorder="1" applyAlignment="1" applyProtection="1">
      <alignment horizontal="center" vertical="center" wrapText="1"/>
    </xf>
    <xf numFmtId="0" fontId="27" fillId="0" borderId="0" xfId="0" applyFont="1" applyFill="1" applyBorder="1" applyAlignment="1" applyProtection="1">
      <alignment horizontal="center"/>
      <protection locked="0"/>
    </xf>
    <xf numFmtId="0" fontId="5" fillId="0" borderId="0" xfId="0" applyFont="1" applyBorder="1" applyAlignment="1" applyProtection="1"/>
    <xf numFmtId="0" fontId="33" fillId="0" borderId="0" xfId="0" applyFont="1" applyAlignment="1" applyProtection="1">
      <alignment horizontal="center"/>
    </xf>
    <xf numFmtId="0" fontId="0" fillId="0" borderId="0" xfId="0" applyAlignment="1" applyProtection="1"/>
    <xf numFmtId="164" fontId="0" fillId="0" borderId="0" xfId="1" applyNumberFormat="1" applyFont="1" applyAlignment="1" applyProtection="1"/>
    <xf numFmtId="0" fontId="7" fillId="0" borderId="0" xfId="0" applyFont="1" applyBorder="1" applyAlignment="1" applyProtection="1">
      <alignment horizontal="right"/>
    </xf>
    <xf numFmtId="0" fontId="14" fillId="0" borderId="0" xfId="0" applyFont="1" applyAlignment="1" applyProtection="1">
      <alignment vertical="center"/>
    </xf>
    <xf numFmtId="0" fontId="5" fillId="0" borderId="7" xfId="0" applyFont="1" applyBorder="1" applyAlignment="1" applyProtection="1">
      <alignment vertical="center"/>
    </xf>
    <xf numFmtId="0" fontId="0" fillId="0" borderId="7" xfId="0" applyBorder="1" applyAlignment="1" applyProtection="1">
      <alignment vertical="center"/>
    </xf>
    <xf numFmtId="0" fontId="2" fillId="0" borderId="0" xfId="0" applyFont="1" applyAlignment="1" applyProtection="1">
      <alignment horizontal="left" vertical="center"/>
    </xf>
    <xf numFmtId="0" fontId="0" fillId="0" borderId="0" xfId="0" applyBorder="1" applyAlignment="1" applyProtection="1">
      <alignment vertical="top"/>
    </xf>
    <xf numFmtId="0" fontId="12" fillId="0" borderId="27" xfId="3" applyFont="1" applyFill="1" applyBorder="1" applyAlignment="1" applyProtection="1">
      <alignment horizontal="left" vertical="top"/>
    </xf>
    <xf numFmtId="0" fontId="14" fillId="0" borderId="0" xfId="0" applyFont="1" applyAlignment="1" applyProtection="1">
      <alignment vertical="top"/>
    </xf>
    <xf numFmtId="165" fontId="0" fillId="0" borderId="0" xfId="0" applyNumberFormat="1" applyProtection="1"/>
    <xf numFmtId="165" fontId="5" fillId="0" borderId="0" xfId="0" applyNumberFormat="1" applyFont="1" applyProtection="1"/>
    <xf numFmtId="0" fontId="14" fillId="0" borderId="0" xfId="0" applyFont="1" applyAlignment="1" applyProtection="1"/>
    <xf numFmtId="0" fontId="16" fillId="0" borderId="0" xfId="0" applyFont="1" applyAlignment="1" applyProtection="1"/>
    <xf numFmtId="0" fontId="2" fillId="0" borderId="29" xfId="0" applyFont="1" applyFill="1" applyBorder="1" applyProtection="1"/>
    <xf numFmtId="0" fontId="0" fillId="0" borderId="29" xfId="0" applyBorder="1" applyAlignment="1" applyProtection="1">
      <alignment horizontal="center"/>
    </xf>
    <xf numFmtId="0" fontId="0" fillId="0" borderId="29" xfId="0" applyBorder="1" applyProtection="1"/>
    <xf numFmtId="0" fontId="3" fillId="0" borderId="29" xfId="0" applyFont="1" applyFill="1" applyBorder="1" applyAlignment="1" applyProtection="1">
      <alignment horizontal="left"/>
    </xf>
    <xf numFmtId="0" fontId="30" fillId="0" borderId="29" xfId="0" applyFont="1" applyFill="1" applyBorder="1" applyProtection="1"/>
    <xf numFmtId="0" fontId="2" fillId="0" borderId="29" xfId="0" applyFont="1" applyBorder="1" applyProtection="1"/>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9" fontId="5" fillId="0" borderId="0" xfId="4" applyFont="1" applyAlignment="1" applyProtection="1">
      <alignment horizontal="center"/>
    </xf>
    <xf numFmtId="9" fontId="22" fillId="0" borderId="0" xfId="4" applyFont="1" applyAlignment="1" applyProtection="1">
      <alignment vertical="center"/>
    </xf>
    <xf numFmtId="0" fontId="22" fillId="0" borderId="0" xfId="0" applyFont="1" applyAlignment="1" applyProtection="1">
      <alignment vertical="center"/>
    </xf>
    <xf numFmtId="164" fontId="6" fillId="4" borderId="0" xfId="1" applyNumberFormat="1" applyFont="1" applyFill="1" applyBorder="1" applyAlignment="1" applyProtection="1">
      <alignment horizontal="right" wrapText="1"/>
    </xf>
    <xf numFmtId="0" fontId="2" fillId="0" borderId="14" xfId="0" applyFont="1" applyBorder="1" applyAlignment="1" applyProtection="1">
      <alignment horizontal="left" vertical="center"/>
    </xf>
    <xf numFmtId="0" fontId="0" fillId="0" borderId="15" xfId="0" applyBorder="1" applyAlignment="1" applyProtection="1">
      <alignment vertical="center"/>
    </xf>
    <xf numFmtId="0" fontId="0" fillId="0" borderId="0" xfId="0" applyNumberFormat="1" applyProtection="1"/>
    <xf numFmtId="0" fontId="0" fillId="0" borderId="0" xfId="0" applyProtection="1">
      <protection locked="0"/>
    </xf>
    <xf numFmtId="166" fontId="2" fillId="0" borderId="0" xfId="1" applyNumberFormat="1" applyFont="1" applyAlignment="1" applyProtection="1">
      <alignment horizontal="center" vertical="center"/>
    </xf>
    <xf numFmtId="0" fontId="4" fillId="0" borderId="24" xfId="0" applyFont="1" applyBorder="1" applyAlignment="1" applyProtection="1">
      <alignment horizontal="center" wrapText="1"/>
    </xf>
    <xf numFmtId="0" fontId="4" fillId="0" borderId="7" xfId="0" applyFont="1" applyBorder="1" applyAlignment="1" applyProtection="1">
      <alignment horizontal="right" wrapText="1"/>
    </xf>
    <xf numFmtId="0" fontId="33" fillId="0" borderId="0" xfId="0" applyFont="1" applyAlignment="1" applyProtection="1">
      <alignment horizontal="center" vertical="top"/>
    </xf>
    <xf numFmtId="166" fontId="2" fillId="0" borderId="0" xfId="2" applyNumberFormat="1" applyFont="1" applyBorder="1" applyAlignment="1" applyProtection="1"/>
    <xf numFmtId="164" fontId="19" fillId="0" borderId="0" xfId="1" applyNumberFormat="1" applyFont="1" applyBorder="1" applyAlignment="1" applyProtection="1">
      <alignment vertical="center"/>
    </xf>
    <xf numFmtId="164" fontId="25" fillId="0" borderId="0" xfId="1" applyNumberFormat="1" applyFont="1" applyBorder="1" applyAlignment="1" applyProtection="1">
      <alignment vertical="center"/>
    </xf>
    <xf numFmtId="0" fontId="2" fillId="0" borderId="0" xfId="0" applyFont="1" applyAlignment="1" applyProtection="1">
      <alignment vertical="top"/>
    </xf>
    <xf numFmtId="165" fontId="0" fillId="0" borderId="0" xfId="0" applyNumberFormat="1" applyAlignment="1" applyProtection="1">
      <alignment horizontal="left"/>
    </xf>
    <xf numFmtId="165" fontId="13" fillId="0" borderId="0" xfId="1" applyNumberFormat="1" applyFont="1" applyAlignment="1" applyProtection="1">
      <alignment horizontal="left"/>
    </xf>
    <xf numFmtId="165" fontId="32" fillId="0" borderId="0" xfId="1" applyNumberFormat="1" applyFont="1" applyProtection="1"/>
    <xf numFmtId="165" fontId="13" fillId="0" borderId="0" xfId="1" applyNumberFormat="1" applyFont="1" applyAlignment="1" applyProtection="1">
      <alignment wrapText="1"/>
    </xf>
    <xf numFmtId="165" fontId="13" fillId="0" borderId="0" xfId="0" applyNumberFormat="1" applyFont="1" applyAlignment="1" applyProtection="1">
      <alignment wrapText="1"/>
    </xf>
    <xf numFmtId="165" fontId="5" fillId="0" borderId="0" xfId="1" applyNumberFormat="1" applyFont="1" applyAlignment="1" applyProtection="1">
      <alignment horizontal="center"/>
    </xf>
    <xf numFmtId="165" fontId="3" fillId="0" borderId="0" xfId="1" applyNumberFormat="1" applyFont="1" applyProtection="1"/>
    <xf numFmtId="165" fontId="0" fillId="0" borderId="0" xfId="1" applyNumberFormat="1" applyFont="1" applyProtection="1"/>
    <xf numFmtId="165" fontId="6" fillId="0" borderId="0" xfId="1" applyNumberFormat="1" applyFont="1" applyAlignment="1" applyProtection="1">
      <alignment horizontal="center"/>
    </xf>
    <xf numFmtId="164" fontId="9" fillId="0" borderId="33" xfId="1" applyNumberFormat="1" applyFont="1" applyBorder="1" applyProtection="1"/>
    <xf numFmtId="164" fontId="1" fillId="0" borderId="0" xfId="1" applyNumberFormat="1" applyFont="1" applyProtection="1"/>
    <xf numFmtId="164" fontId="1" fillId="0" borderId="0" xfId="1" applyNumberFormat="1" applyFont="1" applyAlignment="1" applyProtection="1"/>
    <xf numFmtId="0" fontId="28" fillId="0" borderId="0" xfId="0" applyFont="1" applyAlignment="1" applyProtection="1">
      <alignment horizontal="center" vertical="top"/>
    </xf>
    <xf numFmtId="9" fontId="1" fillId="0" borderId="0" xfId="4" applyFont="1" applyProtection="1"/>
    <xf numFmtId="165" fontId="1" fillId="0" borderId="0" xfId="1" applyNumberFormat="1" applyFont="1" applyProtection="1"/>
    <xf numFmtId="0" fontId="16" fillId="0" borderId="0" xfId="0" applyFont="1" applyAlignment="1" applyProtection="1">
      <alignment vertical="center"/>
    </xf>
    <xf numFmtId="0" fontId="0" fillId="0" borderId="0" xfId="0" applyAlignment="1" applyProtection="1">
      <alignment vertical="center"/>
      <protection locked="0"/>
    </xf>
    <xf numFmtId="0" fontId="39" fillId="0" borderId="0" xfId="0" applyFont="1" applyAlignment="1" applyProtection="1">
      <alignment horizontal="left"/>
    </xf>
    <xf numFmtId="0" fontId="40" fillId="0" borderId="0" xfId="0" applyFont="1" applyAlignment="1" applyProtection="1"/>
    <xf numFmtId="0" fontId="17" fillId="0" borderId="0" xfId="0" applyFont="1" applyAlignment="1" applyProtection="1"/>
    <xf numFmtId="0" fontId="17" fillId="0" borderId="0" xfId="0" applyFont="1" applyAlignment="1" applyProtection="1">
      <alignment vertical="center"/>
    </xf>
    <xf numFmtId="0" fontId="41" fillId="0" borderId="0" xfId="0" applyFont="1" applyBorder="1" applyAlignment="1" applyProtection="1">
      <alignment horizontal="center" vertical="center" wrapText="1"/>
    </xf>
    <xf numFmtId="165" fontId="2" fillId="0" borderId="0" xfId="1" applyNumberFormat="1" applyFont="1" applyFill="1" applyBorder="1" applyAlignment="1" applyProtection="1">
      <alignment vertical="center"/>
    </xf>
    <xf numFmtId="0" fontId="42" fillId="0" borderId="0" xfId="0" applyFont="1" applyAlignment="1" applyProtection="1">
      <alignment vertical="top"/>
    </xf>
    <xf numFmtId="0" fontId="0" fillId="0" borderId="0" xfId="0" applyAlignment="1" applyProtection="1">
      <alignment horizontal="center" vertical="top"/>
    </xf>
    <xf numFmtId="0" fontId="0" fillId="0" borderId="0" xfId="0" applyAlignment="1" applyProtection="1">
      <alignment vertical="top"/>
      <protection locked="0"/>
    </xf>
    <xf numFmtId="0" fontId="38" fillId="0" borderId="0" xfId="0" applyFont="1" applyAlignment="1" applyProtection="1"/>
    <xf numFmtId="0" fontId="12" fillId="0" borderId="1" xfId="3" applyFont="1" applyFill="1" applyBorder="1" applyAlignment="1" applyProtection="1">
      <alignment horizontal="left" vertical="center"/>
    </xf>
    <xf numFmtId="0" fontId="43" fillId="0" borderId="34" xfId="0" applyFont="1" applyBorder="1" applyAlignment="1" applyProtection="1"/>
    <xf numFmtId="0" fontId="5" fillId="0" borderId="0" xfId="1" applyNumberFormat="1" applyFont="1" applyFill="1" applyBorder="1" applyAlignment="1" applyProtection="1">
      <alignment vertical="center"/>
    </xf>
    <xf numFmtId="165" fontId="5" fillId="0" borderId="0" xfId="1" applyNumberFormat="1" applyFont="1" applyFill="1" applyBorder="1" applyAlignment="1" applyProtection="1">
      <alignment vertical="center"/>
    </xf>
    <xf numFmtId="0" fontId="27" fillId="0" borderId="0" xfId="0" applyFont="1" applyFill="1" applyBorder="1" applyAlignment="1" applyProtection="1">
      <alignment horizontal="center"/>
    </xf>
    <xf numFmtId="165" fontId="5" fillId="0" borderId="0" xfId="4" applyNumberFormat="1" applyFont="1" applyAlignment="1" applyProtection="1">
      <alignment horizontal="center"/>
    </xf>
    <xf numFmtId="0" fontId="12" fillId="0" borderId="0" xfId="3" applyFont="1" applyFill="1" applyBorder="1" applyAlignment="1" applyProtection="1">
      <alignment horizontal="left"/>
    </xf>
    <xf numFmtId="0" fontId="15" fillId="0" borderId="0" xfId="3" applyFont="1" applyFill="1" applyBorder="1" applyAlignment="1" applyProtection="1">
      <alignment horizontal="left" wrapText="1"/>
    </xf>
    <xf numFmtId="0" fontId="12" fillId="0" borderId="0" xfId="3" applyFont="1" applyFill="1" applyBorder="1" applyAlignment="1" applyProtection="1">
      <alignment horizontal="left" vertical="center"/>
    </xf>
    <xf numFmtId="0" fontId="36" fillId="0" borderId="0" xfId="0" applyFont="1" applyAlignment="1" applyProtection="1">
      <alignment vertical="top"/>
    </xf>
    <xf numFmtId="164" fontId="3" fillId="0" borderId="0" xfId="4" applyNumberFormat="1" applyFont="1" applyProtection="1">
      <protection locked="0"/>
    </xf>
    <xf numFmtId="9" fontId="3" fillId="0" borderId="0" xfId="4" applyFont="1" applyProtection="1">
      <protection locked="0"/>
    </xf>
    <xf numFmtId="0" fontId="44" fillId="0" borderId="0" xfId="0" applyFont="1" applyFill="1" applyBorder="1" applyAlignment="1" applyProtection="1">
      <alignment horizontal="left"/>
    </xf>
    <xf numFmtId="10" fontId="5" fillId="0" borderId="0" xfId="4" applyNumberFormat="1" applyFont="1" applyProtection="1"/>
    <xf numFmtId="0" fontId="33" fillId="0" borderId="0" xfId="0" applyFont="1" applyAlignment="1" applyProtection="1">
      <alignment horizontal="right"/>
    </xf>
    <xf numFmtId="0" fontId="4" fillId="0" borderId="41" xfId="0" applyFont="1" applyBorder="1" applyAlignment="1" applyProtection="1">
      <alignment horizontal="right" vertical="center" wrapText="1"/>
    </xf>
    <xf numFmtId="10" fontId="2" fillId="4" borderId="0" xfId="4" applyNumberFormat="1" applyFont="1" applyFill="1" applyBorder="1" applyAlignment="1" applyProtection="1">
      <alignment horizontal="center" vertical="center"/>
    </xf>
    <xf numFmtId="10" fontId="2" fillId="0" borderId="0" xfId="4" applyNumberFormat="1" applyFont="1" applyAlignment="1" applyProtection="1">
      <alignment horizontal="center"/>
    </xf>
    <xf numFmtId="0" fontId="0" fillId="0" borderId="0" xfId="0" applyProtection="1"/>
    <xf numFmtId="164" fontId="0" fillId="0" borderId="0" xfId="1" applyNumberFormat="1" applyFont="1" applyProtection="1"/>
    <xf numFmtId="0" fontId="3" fillId="0" borderId="0" xfId="0" applyFont="1" applyProtection="1"/>
    <xf numFmtId="164" fontId="3" fillId="0" borderId="0" xfId="1" applyNumberFormat="1" applyFont="1" applyProtection="1"/>
    <xf numFmtId="9" fontId="0" fillId="0" borderId="0" xfId="4" applyFont="1" applyProtection="1"/>
    <xf numFmtId="9" fontId="22" fillId="0" borderId="0" xfId="4" applyFont="1" applyAlignment="1" applyProtection="1">
      <alignment horizontal="right"/>
    </xf>
    <xf numFmtId="9" fontId="2" fillId="0" borderId="0" xfId="0" applyNumberFormat="1" applyFont="1" applyAlignment="1" applyProtection="1">
      <alignment horizontal="right" vertical="center"/>
    </xf>
    <xf numFmtId="164" fontId="1" fillId="0" borderId="0" xfId="1" applyNumberFormat="1" applyProtection="1"/>
    <xf numFmtId="0" fontId="0" fillId="0" borderId="0" xfId="0" applyProtection="1">
      <protection locked="0"/>
    </xf>
    <xf numFmtId="164" fontId="1" fillId="0" borderId="0" xfId="1" applyNumberFormat="1" applyFont="1" applyProtection="1"/>
    <xf numFmtId="0" fontId="45" fillId="0" borderId="0" xfId="0" applyFont="1" applyAlignment="1" applyProtection="1">
      <alignment horizontal="center" vertical="top"/>
    </xf>
    <xf numFmtId="10" fontId="9" fillId="0" borderId="0" xfId="4" applyNumberFormat="1" applyFont="1" applyProtection="1"/>
    <xf numFmtId="10" fontId="25" fillId="0" borderId="0" xfId="4" applyNumberFormat="1" applyFont="1" applyAlignment="1" applyProtection="1">
      <alignment vertical="center"/>
    </xf>
    <xf numFmtId="0" fontId="3" fillId="0" borderId="0" xfId="0" applyFont="1" applyAlignment="1" applyProtection="1">
      <alignment horizontal="left"/>
    </xf>
    <xf numFmtId="0" fontId="26" fillId="0" borderId="0" xfId="0" applyFont="1" applyProtection="1"/>
    <xf numFmtId="164" fontId="9" fillId="0" borderId="3" xfId="1" applyNumberFormat="1" applyFont="1" applyBorder="1" applyAlignment="1" applyProtection="1">
      <alignment vertical="center"/>
    </xf>
    <xf numFmtId="164" fontId="25" fillId="0" borderId="43" xfId="1" applyNumberFormat="1" applyFont="1" applyBorder="1" applyAlignment="1" applyProtection="1">
      <alignment vertical="center"/>
    </xf>
    <xf numFmtId="164" fontId="25" fillId="0" borderId="24" xfId="1" applyNumberFormat="1" applyFont="1" applyBorder="1" applyAlignment="1" applyProtection="1">
      <alignment vertical="center"/>
    </xf>
    <xf numFmtId="164" fontId="25" fillId="0" borderId="42" xfId="1" applyNumberFormat="1" applyFont="1" applyBorder="1" applyAlignment="1" applyProtection="1">
      <alignment vertical="center"/>
    </xf>
    <xf numFmtId="0" fontId="22" fillId="0" borderId="0" xfId="0" applyFont="1" applyAlignment="1" applyProtection="1">
      <alignment horizontal="right" vertical="center"/>
    </xf>
    <xf numFmtId="164" fontId="9" fillId="0" borderId="7" xfId="1" applyNumberFormat="1" applyFont="1" applyFill="1" applyBorder="1" applyProtection="1"/>
    <xf numFmtId="10" fontId="1" fillId="0" borderId="0" xfId="4" applyNumberFormat="1" applyFont="1" applyAlignment="1" applyProtection="1">
      <alignment vertical="center"/>
    </xf>
    <xf numFmtId="0" fontId="1" fillId="0" borderId="0" xfId="0" applyFont="1" applyProtection="1"/>
    <xf numFmtId="0" fontId="13" fillId="0" borderId="21" xfId="0" applyFont="1" applyBorder="1" applyAlignment="1" applyProtection="1">
      <alignment horizontal="right"/>
    </xf>
    <xf numFmtId="0" fontId="2" fillId="0" borderId="21" xfId="0" applyFont="1" applyBorder="1" applyAlignment="1" applyProtection="1">
      <alignment vertical="top"/>
    </xf>
    <xf numFmtId="0" fontId="3" fillId="0" borderId="21" xfId="0" applyFont="1" applyBorder="1" applyAlignment="1" applyProtection="1">
      <alignment horizontal="right" vertical="top"/>
    </xf>
    <xf numFmtId="0" fontId="46" fillId="0" borderId="0" xfId="0" applyFont="1" applyProtection="1"/>
    <xf numFmtId="0" fontId="2" fillId="0" borderId="32" xfId="0" applyFont="1" applyBorder="1" applyAlignment="1" applyProtection="1">
      <alignment vertical="center"/>
    </xf>
    <xf numFmtId="0" fontId="3" fillId="0" borderId="39" xfId="0" applyFont="1" applyBorder="1" applyAlignment="1" applyProtection="1">
      <alignment horizontal="right" vertical="center"/>
    </xf>
    <xf numFmtId="0" fontId="46" fillId="0" borderId="39" xfId="0" applyFont="1" applyBorder="1" applyAlignment="1" applyProtection="1"/>
    <xf numFmtId="14" fontId="2" fillId="0" borderId="0" xfId="0" applyNumberFormat="1" applyFont="1" applyAlignment="1" applyProtection="1">
      <alignment horizontal="center" vertical="center"/>
    </xf>
    <xf numFmtId="0" fontId="48" fillId="0" borderId="0" xfId="0" applyFont="1" applyBorder="1" applyAlignment="1" applyProtection="1">
      <alignment horizontal="left"/>
    </xf>
    <xf numFmtId="0" fontId="1" fillId="0" borderId="0" xfId="0" applyFont="1" applyFill="1" applyBorder="1" applyAlignment="1" applyProtection="1">
      <alignment vertical="center"/>
    </xf>
    <xf numFmtId="0" fontId="2" fillId="0" borderId="0" xfId="0" applyNumberFormat="1" applyFont="1" applyAlignment="1" applyProtection="1">
      <alignment horizontal="center" vertical="center"/>
    </xf>
    <xf numFmtId="0" fontId="49" fillId="0" borderId="0" xfId="0" applyFont="1" applyProtection="1"/>
    <xf numFmtId="0" fontId="49" fillId="0" borderId="0" xfId="0" applyFont="1" applyAlignment="1" applyProtection="1">
      <alignment horizontal="center"/>
    </xf>
    <xf numFmtId="14" fontId="49" fillId="0" borderId="0" xfId="0" applyNumberFormat="1" applyFont="1" applyAlignment="1" applyProtection="1">
      <alignment horizontal="center"/>
    </xf>
    <xf numFmtId="0" fontId="19" fillId="0" borderId="0" xfId="0" applyFont="1" applyAlignment="1" applyProtection="1">
      <alignment horizontal="center"/>
    </xf>
    <xf numFmtId="0" fontId="19" fillId="0" borderId="0" xfId="0" applyFont="1" applyAlignment="1" applyProtection="1">
      <alignment horizontal="left"/>
    </xf>
    <xf numFmtId="0" fontId="50" fillId="0" borderId="0" xfId="0" applyFont="1" applyProtection="1"/>
    <xf numFmtId="0" fontId="38" fillId="0" borderId="0" xfId="0" applyFont="1" applyProtection="1"/>
    <xf numFmtId="164" fontId="37" fillId="2" borderId="24" xfId="1" applyNumberFormat="1" applyFont="1" applyFill="1" applyBorder="1" applyAlignment="1" applyProtection="1">
      <alignment horizontal="left" vertical="center"/>
      <protection locked="0"/>
    </xf>
    <xf numFmtId="164" fontId="37" fillId="2" borderId="29" xfId="1" applyNumberFormat="1" applyFont="1" applyFill="1" applyBorder="1" applyAlignment="1" applyProtection="1">
      <alignment horizontal="left" vertical="center"/>
      <protection locked="0"/>
    </xf>
    <xf numFmtId="164" fontId="37" fillId="2" borderId="35" xfId="1" applyNumberFormat="1" applyFont="1" applyFill="1" applyBorder="1" applyAlignment="1" applyProtection="1">
      <alignment horizontal="left" vertical="center"/>
      <protection locked="0"/>
    </xf>
    <xf numFmtId="0" fontId="2" fillId="0" borderId="0" xfId="0" applyFont="1" applyAlignment="1" applyProtection="1">
      <alignment horizontal="left" vertical="top" wrapText="1"/>
    </xf>
    <xf numFmtId="0" fontId="20" fillId="0" borderId="24" xfId="0" applyFont="1" applyBorder="1" applyAlignment="1" applyProtection="1">
      <alignment horizontal="center" wrapText="1"/>
    </xf>
    <xf numFmtId="0" fontId="20" fillId="0" borderId="29" xfId="0" applyFont="1" applyBorder="1" applyAlignment="1" applyProtection="1">
      <alignment horizontal="center" wrapText="1"/>
    </xf>
    <xf numFmtId="0" fontId="20" fillId="0" borderId="36" xfId="0" applyFont="1" applyBorder="1" applyAlignment="1" applyProtection="1">
      <alignment horizontal="center" vertical="center"/>
    </xf>
    <xf numFmtId="0" fontId="20" fillId="0" borderId="35" xfId="0" applyFont="1" applyBorder="1" applyAlignment="1" applyProtection="1">
      <alignment horizontal="center" vertical="center"/>
    </xf>
    <xf numFmtId="0" fontId="2" fillId="0" borderId="10"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164" fontId="5" fillId="5" borderId="24" xfId="1" applyNumberFormat="1" applyFont="1" applyFill="1" applyBorder="1" applyAlignment="1" applyProtection="1">
      <alignment horizontal="left" vertical="center"/>
    </xf>
    <xf numFmtId="164" fontId="5" fillId="5" borderId="29" xfId="1" applyNumberFormat="1" applyFont="1" applyFill="1" applyBorder="1" applyAlignment="1" applyProtection="1">
      <alignment horizontal="left" vertical="center"/>
    </xf>
    <xf numFmtId="164" fontId="5" fillId="5" borderId="35" xfId="1" applyNumberFormat="1" applyFont="1" applyFill="1" applyBorder="1" applyAlignment="1" applyProtection="1">
      <alignment horizontal="left" vertical="center"/>
    </xf>
    <xf numFmtId="164" fontId="5" fillId="2" borderId="24" xfId="1" applyNumberFormat="1" applyFont="1" applyFill="1" applyBorder="1" applyAlignment="1" applyProtection="1">
      <alignment horizontal="left" vertical="center"/>
      <protection locked="0"/>
    </xf>
    <xf numFmtId="164" fontId="5" fillId="2" borderId="29" xfId="1" applyNumberFormat="1" applyFont="1" applyFill="1" applyBorder="1" applyAlignment="1" applyProtection="1">
      <alignment horizontal="left" vertical="center"/>
      <protection locked="0"/>
    </xf>
    <xf numFmtId="164" fontId="5" fillId="2" borderId="35" xfId="1" applyNumberFormat="1" applyFont="1" applyFill="1" applyBorder="1" applyAlignment="1" applyProtection="1">
      <alignment horizontal="left" vertical="center"/>
      <protection locked="0"/>
    </xf>
    <xf numFmtId="164" fontId="2" fillId="4" borderId="5" xfId="1" applyNumberFormat="1" applyFont="1" applyFill="1" applyBorder="1" applyAlignment="1" applyProtection="1">
      <alignment horizontal="center"/>
    </xf>
    <xf numFmtId="164" fontId="2" fillId="4" borderId="2" xfId="1" applyNumberFormat="1" applyFont="1" applyFill="1" applyBorder="1" applyAlignment="1" applyProtection="1">
      <alignment horizontal="center"/>
    </xf>
    <xf numFmtId="164" fontId="2" fillId="4" borderId="6" xfId="1" applyNumberFormat="1" applyFont="1" applyFill="1" applyBorder="1" applyAlignment="1" applyProtection="1">
      <alignment horizontal="center"/>
    </xf>
    <xf numFmtId="164" fontId="1" fillId="2" borderId="24" xfId="1" applyNumberFormat="1" applyFont="1" applyFill="1" applyBorder="1" applyAlignment="1" applyProtection="1">
      <alignment horizontal="left" vertical="center"/>
      <protection locked="0"/>
    </xf>
    <xf numFmtId="0" fontId="2" fillId="0" borderId="24" xfId="0" applyFont="1" applyBorder="1" applyAlignment="1" applyProtection="1">
      <alignment horizontal="center"/>
    </xf>
    <xf numFmtId="0" fontId="2" fillId="0" borderId="29" xfId="0" applyFont="1" applyBorder="1" applyAlignment="1" applyProtection="1">
      <alignment horizontal="center"/>
    </xf>
    <xf numFmtId="0" fontId="2" fillId="0" borderId="35" xfId="0" applyFont="1" applyBorder="1" applyAlignment="1" applyProtection="1">
      <alignment horizontal="center"/>
    </xf>
    <xf numFmtId="0" fontId="4" fillId="0" borderId="36" xfId="0" applyNumberFormat="1" applyFont="1" applyFill="1" applyBorder="1" applyAlignment="1" applyProtection="1">
      <alignment horizontal="left"/>
    </xf>
    <xf numFmtId="0" fontId="4" fillId="0" borderId="35" xfId="0" applyNumberFormat="1" applyFont="1" applyFill="1" applyBorder="1" applyAlignment="1" applyProtection="1">
      <alignment horizontal="left"/>
    </xf>
    <xf numFmtId="164" fontId="9" fillId="0" borderId="15" xfId="1" applyNumberFormat="1" applyFont="1" applyBorder="1" applyAlignment="1" applyProtection="1">
      <alignment horizontal="center"/>
    </xf>
    <xf numFmtId="164" fontId="9" fillId="0" borderId="38" xfId="1" applyNumberFormat="1" applyFont="1" applyBorder="1" applyAlignment="1" applyProtection="1">
      <alignment horizontal="center"/>
    </xf>
    <xf numFmtId="14" fontId="0" fillId="7" borderId="4" xfId="0" applyNumberFormat="1" applyFill="1" applyBorder="1" applyAlignment="1" applyProtection="1">
      <alignment horizontal="center" vertical="center"/>
      <protection locked="0"/>
    </xf>
    <xf numFmtId="14" fontId="0" fillId="7" borderId="25" xfId="0" applyNumberFormat="1" applyFill="1" applyBorder="1" applyAlignment="1" applyProtection="1">
      <alignment horizontal="center" vertical="center"/>
      <protection locked="0"/>
    </xf>
    <xf numFmtId="0" fontId="6" fillId="0" borderId="19" xfId="0" applyFont="1" applyBorder="1" applyAlignment="1" applyProtection="1">
      <alignment horizontal="center"/>
    </xf>
    <xf numFmtId="0" fontId="6" fillId="0" borderId="20" xfId="0" applyFont="1" applyBorder="1" applyAlignment="1" applyProtection="1">
      <alignment horizontal="center"/>
    </xf>
    <xf numFmtId="0" fontId="2" fillId="5" borderId="14" xfId="0" applyFont="1" applyFill="1" applyBorder="1" applyAlignment="1" applyProtection="1">
      <alignment horizontal="center"/>
    </xf>
    <xf numFmtId="0" fontId="2" fillId="5" borderId="15" xfId="0" applyFont="1" applyFill="1" applyBorder="1" applyAlignment="1" applyProtection="1">
      <alignment horizontal="center"/>
    </xf>
    <xf numFmtId="0" fontId="2" fillId="5" borderId="38" xfId="0" applyFont="1" applyFill="1" applyBorder="1" applyAlignment="1" applyProtection="1">
      <alignment horizontal="center"/>
    </xf>
    <xf numFmtId="166" fontId="30" fillId="0" borderId="0" xfId="0" applyNumberFormat="1" applyFont="1" applyBorder="1" applyAlignment="1" applyProtection="1">
      <alignment horizontal="center" vertical="top"/>
    </xf>
    <xf numFmtId="166" fontId="30" fillId="0" borderId="44" xfId="0" applyNumberFormat="1" applyFont="1" applyBorder="1" applyAlignment="1" applyProtection="1">
      <alignment horizontal="center" vertical="top"/>
    </xf>
    <xf numFmtId="166" fontId="30" fillId="0" borderId="39" xfId="0" applyNumberFormat="1" applyFont="1" applyBorder="1" applyAlignment="1" applyProtection="1">
      <alignment horizontal="center" vertical="center"/>
    </xf>
    <xf numFmtId="0" fontId="0" fillId="0" borderId="40" xfId="0" applyBorder="1" applyAlignment="1" applyProtection="1">
      <alignment horizontal="center" vertical="center"/>
    </xf>
    <xf numFmtId="0" fontId="31" fillId="2" borderId="14" xfId="1" applyNumberFormat="1" applyFont="1" applyFill="1" applyBorder="1" applyAlignment="1" applyProtection="1">
      <alignment horizontal="center"/>
      <protection locked="0"/>
    </xf>
    <xf numFmtId="0" fontId="31" fillId="2" borderId="38" xfId="1" applyNumberFormat="1" applyFont="1" applyFill="1" applyBorder="1" applyAlignment="1" applyProtection="1">
      <alignment horizontal="center"/>
      <protection locked="0"/>
    </xf>
    <xf numFmtId="0" fontId="27" fillId="2" borderId="14" xfId="0" applyFont="1" applyFill="1" applyBorder="1" applyAlignment="1" applyProtection="1">
      <alignment horizontal="center"/>
      <protection locked="0"/>
    </xf>
    <xf numFmtId="0" fontId="27" fillId="2" borderId="38" xfId="0" applyFont="1" applyFill="1" applyBorder="1" applyAlignment="1" applyProtection="1">
      <alignment horizontal="center"/>
      <protection locked="0"/>
    </xf>
    <xf numFmtId="0" fontId="26" fillId="0" borderId="15" xfId="0" applyFont="1" applyBorder="1" applyAlignment="1" applyProtection="1">
      <alignment horizontal="center" vertical="center"/>
    </xf>
    <xf numFmtId="166" fontId="30" fillId="0" borderId="15" xfId="0" applyNumberFormat="1" applyFont="1" applyBorder="1" applyAlignment="1" applyProtection="1">
      <alignment horizontal="center" vertical="center"/>
    </xf>
    <xf numFmtId="166" fontId="30" fillId="0" borderId="38" xfId="0" applyNumberFormat="1" applyFont="1" applyBorder="1" applyAlignment="1" applyProtection="1">
      <alignment horizontal="center" vertical="center"/>
    </xf>
    <xf numFmtId="164" fontId="47" fillId="7" borderId="8" xfId="5" applyNumberFormat="1" applyFill="1" applyBorder="1" applyAlignment="1" applyProtection="1">
      <alignment horizontal="center"/>
      <protection locked="0"/>
    </xf>
    <xf numFmtId="164" fontId="1" fillId="7" borderId="8" xfId="1" applyNumberFormat="1" applyFill="1" applyBorder="1" applyAlignment="1" applyProtection="1">
      <alignment horizontal="center"/>
      <protection locked="0"/>
    </xf>
    <xf numFmtId="0" fontId="0" fillId="7" borderId="8" xfId="0" applyFill="1" applyBorder="1" applyAlignment="1" applyProtection="1">
      <alignment horizontal="center"/>
      <protection locked="0"/>
    </xf>
    <xf numFmtId="0" fontId="6" fillId="0" borderId="21" xfId="0" applyFont="1" applyBorder="1" applyAlignment="1" applyProtection="1">
      <alignment horizontal="center"/>
    </xf>
    <xf numFmtId="0" fontId="6" fillId="0" borderId="18" xfId="0" applyFont="1" applyBorder="1" applyAlignment="1" applyProtection="1">
      <alignment horizontal="center"/>
    </xf>
    <xf numFmtId="0" fontId="4" fillId="0" borderId="36"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14" fontId="3" fillId="2" borderId="8" xfId="0" applyNumberFormat="1" applyFont="1" applyFill="1" applyBorder="1" applyAlignment="1" applyProtection="1">
      <alignment horizontal="center"/>
      <protection locked="0"/>
    </xf>
    <xf numFmtId="0" fontId="0" fillId="2" borderId="8" xfId="0" applyFill="1" applyBorder="1" applyAlignment="1" applyProtection="1">
      <alignment horizontal="left"/>
      <protection locked="0"/>
    </xf>
    <xf numFmtId="0" fontId="4" fillId="0" borderId="36" xfId="0" applyFont="1" applyFill="1" applyBorder="1" applyAlignment="1" applyProtection="1">
      <alignment horizontal="left"/>
    </xf>
    <xf numFmtId="0" fontId="4" fillId="0" borderId="35" xfId="0" applyFont="1" applyFill="1" applyBorder="1" applyAlignment="1" applyProtection="1">
      <alignment horizontal="left"/>
    </xf>
    <xf numFmtId="166" fontId="30" fillId="0" borderId="40" xfId="0" applyNumberFormat="1" applyFont="1" applyBorder="1" applyAlignment="1" applyProtection="1">
      <alignment horizontal="center" vertical="center"/>
    </xf>
    <xf numFmtId="0" fontId="0" fillId="7" borderId="8" xfId="0" applyNumberFormat="1" applyFill="1" applyBorder="1" applyAlignment="1" applyProtection="1">
      <alignment horizontal="center"/>
      <protection locked="0"/>
    </xf>
    <xf numFmtId="49" fontId="0" fillId="7" borderId="8" xfId="0" applyNumberFormat="1" applyFill="1" applyBorder="1" applyAlignment="1" applyProtection="1">
      <alignment horizontal="center"/>
      <protection locked="0"/>
    </xf>
  </cellXfs>
  <cellStyles count="6">
    <cellStyle name="Comma" xfId="1" builtinId="3"/>
    <cellStyle name="Currency" xfId="2" builtinId="4"/>
    <cellStyle name="Hyperlink" xfId="5" builtinId="8"/>
    <cellStyle name="Normal" xfId="0" builtinId="0"/>
    <cellStyle name="Normal_RFP 1" xfId="3"/>
    <cellStyle name="Percent" xfId="4" builtinId="5"/>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11</xdr:col>
      <xdr:colOff>440055</xdr:colOff>
      <xdr:row>0</xdr:row>
      <xdr:rowOff>0</xdr:rowOff>
    </xdr:from>
    <xdr:to>
      <xdr:col>13</xdr:col>
      <xdr:colOff>30480</xdr:colOff>
      <xdr:row>0</xdr:row>
      <xdr:rowOff>0</xdr:rowOff>
    </xdr:to>
    <xdr:cxnSp macro="">
      <xdr:nvCxnSpPr>
        <xdr:cNvPr id="8" name="Straight Connector 7"/>
        <xdr:cNvCxnSpPr/>
      </xdr:nvCxnSpPr>
      <xdr:spPr bwMode="auto">
        <a:xfrm>
          <a:off x="7505700" y="1790700"/>
          <a:ext cx="952500" cy="7620"/>
        </a:xfrm>
        <a:prstGeom prst="line">
          <a:avLst/>
        </a:prstGeom>
        <a:ln>
          <a:headEnd type="none" w="med" len="med"/>
          <a:tailEnd type="none" w="med" len="med"/>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304800</xdr:colOff>
      <xdr:row>42</xdr:row>
      <xdr:rowOff>0</xdr:rowOff>
    </xdr:from>
    <xdr:to>
      <xdr:col>8</xdr:col>
      <xdr:colOff>114300</xdr:colOff>
      <xdr:row>42</xdr:row>
      <xdr:rowOff>0</xdr:rowOff>
    </xdr:to>
    <xdr:sp macro="" textlink="">
      <xdr:nvSpPr>
        <xdr:cNvPr id="61175" name="Line 8"/>
        <xdr:cNvSpPr>
          <a:spLocks noChangeShapeType="1"/>
        </xdr:cNvSpPr>
      </xdr:nvSpPr>
      <xdr:spPr bwMode="auto">
        <a:xfrm>
          <a:off x="1247775" y="6800850"/>
          <a:ext cx="3781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42</xdr:row>
      <xdr:rowOff>0</xdr:rowOff>
    </xdr:from>
    <xdr:to>
      <xdr:col>14</xdr:col>
      <xdr:colOff>447675</xdr:colOff>
      <xdr:row>42</xdr:row>
      <xdr:rowOff>0</xdr:rowOff>
    </xdr:to>
    <xdr:sp macro="" textlink="">
      <xdr:nvSpPr>
        <xdr:cNvPr id="61176" name="Line 9"/>
        <xdr:cNvSpPr>
          <a:spLocks noChangeShapeType="1"/>
        </xdr:cNvSpPr>
      </xdr:nvSpPr>
      <xdr:spPr bwMode="auto">
        <a:xfrm>
          <a:off x="6972300"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304800</xdr:colOff>
      <xdr:row>42</xdr:row>
      <xdr:rowOff>0</xdr:rowOff>
    </xdr:from>
    <xdr:to>
      <xdr:col>8</xdr:col>
      <xdr:colOff>114300</xdr:colOff>
      <xdr:row>42</xdr:row>
      <xdr:rowOff>0</xdr:rowOff>
    </xdr:to>
    <xdr:sp macro="" textlink="">
      <xdr:nvSpPr>
        <xdr:cNvPr id="62199" name="Line 8"/>
        <xdr:cNvSpPr>
          <a:spLocks noChangeShapeType="1"/>
        </xdr:cNvSpPr>
      </xdr:nvSpPr>
      <xdr:spPr bwMode="auto">
        <a:xfrm>
          <a:off x="1247775" y="6800850"/>
          <a:ext cx="3781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42</xdr:row>
      <xdr:rowOff>0</xdr:rowOff>
    </xdr:from>
    <xdr:to>
      <xdr:col>14</xdr:col>
      <xdr:colOff>447675</xdr:colOff>
      <xdr:row>42</xdr:row>
      <xdr:rowOff>0</xdr:rowOff>
    </xdr:to>
    <xdr:sp macro="" textlink="">
      <xdr:nvSpPr>
        <xdr:cNvPr id="62200" name="Line 9"/>
        <xdr:cNvSpPr>
          <a:spLocks noChangeShapeType="1"/>
        </xdr:cNvSpPr>
      </xdr:nvSpPr>
      <xdr:spPr bwMode="auto">
        <a:xfrm>
          <a:off x="6972300"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304800</xdr:colOff>
      <xdr:row>42</xdr:row>
      <xdr:rowOff>0</xdr:rowOff>
    </xdr:from>
    <xdr:to>
      <xdr:col>8</xdr:col>
      <xdr:colOff>123825</xdr:colOff>
      <xdr:row>42</xdr:row>
      <xdr:rowOff>0</xdr:rowOff>
    </xdr:to>
    <xdr:sp macro="" textlink="">
      <xdr:nvSpPr>
        <xdr:cNvPr id="63223" name="Line 8"/>
        <xdr:cNvSpPr>
          <a:spLocks noChangeShapeType="1"/>
        </xdr:cNvSpPr>
      </xdr:nvSpPr>
      <xdr:spPr bwMode="auto">
        <a:xfrm>
          <a:off x="1247775"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42</xdr:row>
      <xdr:rowOff>0</xdr:rowOff>
    </xdr:from>
    <xdr:to>
      <xdr:col>14</xdr:col>
      <xdr:colOff>457200</xdr:colOff>
      <xdr:row>42</xdr:row>
      <xdr:rowOff>0</xdr:rowOff>
    </xdr:to>
    <xdr:sp macro="" textlink="">
      <xdr:nvSpPr>
        <xdr:cNvPr id="63224" name="Line 9"/>
        <xdr:cNvSpPr>
          <a:spLocks noChangeShapeType="1"/>
        </xdr:cNvSpPr>
      </xdr:nvSpPr>
      <xdr:spPr bwMode="auto">
        <a:xfrm>
          <a:off x="6981825"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304800</xdr:colOff>
      <xdr:row>42</xdr:row>
      <xdr:rowOff>0</xdr:rowOff>
    </xdr:from>
    <xdr:to>
      <xdr:col>8</xdr:col>
      <xdr:colOff>114300</xdr:colOff>
      <xdr:row>42</xdr:row>
      <xdr:rowOff>0</xdr:rowOff>
    </xdr:to>
    <xdr:sp macro="" textlink="">
      <xdr:nvSpPr>
        <xdr:cNvPr id="64246" name="Line 8"/>
        <xdr:cNvSpPr>
          <a:spLocks noChangeShapeType="1"/>
        </xdr:cNvSpPr>
      </xdr:nvSpPr>
      <xdr:spPr bwMode="auto">
        <a:xfrm>
          <a:off x="1247775" y="6800850"/>
          <a:ext cx="3781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42</xdr:row>
      <xdr:rowOff>0</xdr:rowOff>
    </xdr:from>
    <xdr:to>
      <xdr:col>14</xdr:col>
      <xdr:colOff>447675</xdr:colOff>
      <xdr:row>42</xdr:row>
      <xdr:rowOff>0</xdr:rowOff>
    </xdr:to>
    <xdr:sp macro="" textlink="">
      <xdr:nvSpPr>
        <xdr:cNvPr id="64247" name="Line 9"/>
        <xdr:cNvSpPr>
          <a:spLocks noChangeShapeType="1"/>
        </xdr:cNvSpPr>
      </xdr:nvSpPr>
      <xdr:spPr bwMode="auto">
        <a:xfrm>
          <a:off x="6972300"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295275</xdr:colOff>
      <xdr:row>42</xdr:row>
      <xdr:rowOff>0</xdr:rowOff>
    </xdr:from>
    <xdr:to>
      <xdr:col>8</xdr:col>
      <xdr:colOff>114300</xdr:colOff>
      <xdr:row>42</xdr:row>
      <xdr:rowOff>0</xdr:rowOff>
    </xdr:to>
    <xdr:sp macro="" textlink="">
      <xdr:nvSpPr>
        <xdr:cNvPr id="65270" name="Line 8"/>
        <xdr:cNvSpPr>
          <a:spLocks noChangeShapeType="1"/>
        </xdr:cNvSpPr>
      </xdr:nvSpPr>
      <xdr:spPr bwMode="auto">
        <a:xfrm>
          <a:off x="1238250"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152400</xdr:colOff>
      <xdr:row>42</xdr:row>
      <xdr:rowOff>0</xdr:rowOff>
    </xdr:from>
    <xdr:to>
      <xdr:col>14</xdr:col>
      <xdr:colOff>438150</xdr:colOff>
      <xdr:row>42</xdr:row>
      <xdr:rowOff>0</xdr:rowOff>
    </xdr:to>
    <xdr:sp macro="" textlink="">
      <xdr:nvSpPr>
        <xdr:cNvPr id="65271" name="Line 9"/>
        <xdr:cNvSpPr>
          <a:spLocks noChangeShapeType="1"/>
        </xdr:cNvSpPr>
      </xdr:nvSpPr>
      <xdr:spPr bwMode="auto">
        <a:xfrm>
          <a:off x="6962775"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323850</xdr:colOff>
      <xdr:row>42</xdr:row>
      <xdr:rowOff>0</xdr:rowOff>
    </xdr:from>
    <xdr:to>
      <xdr:col>8</xdr:col>
      <xdr:colOff>142875</xdr:colOff>
      <xdr:row>42</xdr:row>
      <xdr:rowOff>0</xdr:rowOff>
    </xdr:to>
    <xdr:sp macro="" textlink="">
      <xdr:nvSpPr>
        <xdr:cNvPr id="66294" name="Line 8"/>
        <xdr:cNvSpPr>
          <a:spLocks noChangeShapeType="1"/>
        </xdr:cNvSpPr>
      </xdr:nvSpPr>
      <xdr:spPr bwMode="auto">
        <a:xfrm>
          <a:off x="1266825"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42</xdr:row>
      <xdr:rowOff>0</xdr:rowOff>
    </xdr:from>
    <xdr:to>
      <xdr:col>14</xdr:col>
      <xdr:colOff>466725</xdr:colOff>
      <xdr:row>42</xdr:row>
      <xdr:rowOff>0</xdr:rowOff>
    </xdr:to>
    <xdr:sp macro="" textlink="">
      <xdr:nvSpPr>
        <xdr:cNvPr id="66295" name="Line 9"/>
        <xdr:cNvSpPr>
          <a:spLocks noChangeShapeType="1"/>
        </xdr:cNvSpPr>
      </xdr:nvSpPr>
      <xdr:spPr bwMode="auto">
        <a:xfrm>
          <a:off x="6991350"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304800</xdr:colOff>
      <xdr:row>42</xdr:row>
      <xdr:rowOff>0</xdr:rowOff>
    </xdr:from>
    <xdr:to>
      <xdr:col>8</xdr:col>
      <xdr:colOff>114300</xdr:colOff>
      <xdr:row>42</xdr:row>
      <xdr:rowOff>0</xdr:rowOff>
    </xdr:to>
    <xdr:sp macro="" textlink="">
      <xdr:nvSpPr>
        <xdr:cNvPr id="67319" name="Line 8"/>
        <xdr:cNvSpPr>
          <a:spLocks noChangeShapeType="1"/>
        </xdr:cNvSpPr>
      </xdr:nvSpPr>
      <xdr:spPr bwMode="auto">
        <a:xfrm>
          <a:off x="1247775" y="6800850"/>
          <a:ext cx="3781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42</xdr:row>
      <xdr:rowOff>0</xdr:rowOff>
    </xdr:from>
    <xdr:to>
      <xdr:col>14</xdr:col>
      <xdr:colOff>447675</xdr:colOff>
      <xdr:row>42</xdr:row>
      <xdr:rowOff>0</xdr:rowOff>
    </xdr:to>
    <xdr:sp macro="" textlink="">
      <xdr:nvSpPr>
        <xdr:cNvPr id="67320" name="Line 9"/>
        <xdr:cNvSpPr>
          <a:spLocks noChangeShapeType="1"/>
        </xdr:cNvSpPr>
      </xdr:nvSpPr>
      <xdr:spPr bwMode="auto">
        <a:xfrm>
          <a:off x="6972300"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304800</xdr:colOff>
      <xdr:row>42</xdr:row>
      <xdr:rowOff>0</xdr:rowOff>
    </xdr:from>
    <xdr:to>
      <xdr:col>8</xdr:col>
      <xdr:colOff>123825</xdr:colOff>
      <xdr:row>42</xdr:row>
      <xdr:rowOff>0</xdr:rowOff>
    </xdr:to>
    <xdr:sp macro="" textlink="">
      <xdr:nvSpPr>
        <xdr:cNvPr id="68343" name="Line 8"/>
        <xdr:cNvSpPr>
          <a:spLocks noChangeShapeType="1"/>
        </xdr:cNvSpPr>
      </xdr:nvSpPr>
      <xdr:spPr bwMode="auto">
        <a:xfrm>
          <a:off x="1247775"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42</xdr:row>
      <xdr:rowOff>0</xdr:rowOff>
    </xdr:from>
    <xdr:to>
      <xdr:col>14</xdr:col>
      <xdr:colOff>457200</xdr:colOff>
      <xdr:row>42</xdr:row>
      <xdr:rowOff>0</xdr:rowOff>
    </xdr:to>
    <xdr:sp macro="" textlink="">
      <xdr:nvSpPr>
        <xdr:cNvPr id="68344" name="Line 9"/>
        <xdr:cNvSpPr>
          <a:spLocks noChangeShapeType="1"/>
        </xdr:cNvSpPr>
      </xdr:nvSpPr>
      <xdr:spPr bwMode="auto">
        <a:xfrm>
          <a:off x="6981825"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304800</xdr:colOff>
      <xdr:row>42</xdr:row>
      <xdr:rowOff>0</xdr:rowOff>
    </xdr:from>
    <xdr:to>
      <xdr:col>8</xdr:col>
      <xdr:colOff>123825</xdr:colOff>
      <xdr:row>42</xdr:row>
      <xdr:rowOff>0</xdr:rowOff>
    </xdr:to>
    <xdr:sp macro="" textlink="">
      <xdr:nvSpPr>
        <xdr:cNvPr id="69367" name="Line 8"/>
        <xdr:cNvSpPr>
          <a:spLocks noChangeShapeType="1"/>
        </xdr:cNvSpPr>
      </xdr:nvSpPr>
      <xdr:spPr bwMode="auto">
        <a:xfrm>
          <a:off x="1247775"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42</xdr:row>
      <xdr:rowOff>0</xdr:rowOff>
    </xdr:from>
    <xdr:to>
      <xdr:col>14</xdr:col>
      <xdr:colOff>457200</xdr:colOff>
      <xdr:row>42</xdr:row>
      <xdr:rowOff>0</xdr:rowOff>
    </xdr:to>
    <xdr:sp macro="" textlink="">
      <xdr:nvSpPr>
        <xdr:cNvPr id="69368" name="Line 9"/>
        <xdr:cNvSpPr>
          <a:spLocks noChangeShapeType="1"/>
        </xdr:cNvSpPr>
      </xdr:nvSpPr>
      <xdr:spPr bwMode="auto">
        <a:xfrm>
          <a:off x="6981825"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304800</xdr:colOff>
      <xdr:row>41</xdr:row>
      <xdr:rowOff>190500</xdr:rowOff>
    </xdr:from>
    <xdr:to>
      <xdr:col>8</xdr:col>
      <xdr:colOff>114300</xdr:colOff>
      <xdr:row>41</xdr:row>
      <xdr:rowOff>190500</xdr:rowOff>
    </xdr:to>
    <xdr:sp macro="" textlink="">
      <xdr:nvSpPr>
        <xdr:cNvPr id="70391" name="Line 8"/>
        <xdr:cNvSpPr>
          <a:spLocks noChangeShapeType="1"/>
        </xdr:cNvSpPr>
      </xdr:nvSpPr>
      <xdr:spPr bwMode="auto">
        <a:xfrm>
          <a:off x="1247775" y="6800850"/>
          <a:ext cx="3781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41</xdr:row>
      <xdr:rowOff>190500</xdr:rowOff>
    </xdr:from>
    <xdr:to>
      <xdr:col>14</xdr:col>
      <xdr:colOff>447675</xdr:colOff>
      <xdr:row>41</xdr:row>
      <xdr:rowOff>190500</xdr:rowOff>
    </xdr:to>
    <xdr:sp macro="" textlink="">
      <xdr:nvSpPr>
        <xdr:cNvPr id="70392" name="Line 9"/>
        <xdr:cNvSpPr>
          <a:spLocks noChangeShapeType="1"/>
        </xdr:cNvSpPr>
      </xdr:nvSpPr>
      <xdr:spPr bwMode="auto">
        <a:xfrm>
          <a:off x="6972300"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447675</xdr:colOff>
      <xdr:row>42</xdr:row>
      <xdr:rowOff>0</xdr:rowOff>
    </xdr:from>
    <xdr:to>
      <xdr:col>8</xdr:col>
      <xdr:colOff>266700</xdr:colOff>
      <xdr:row>42</xdr:row>
      <xdr:rowOff>0</xdr:rowOff>
    </xdr:to>
    <xdr:sp macro="" textlink="">
      <xdr:nvSpPr>
        <xdr:cNvPr id="83128" name="Line 8"/>
        <xdr:cNvSpPr>
          <a:spLocks noChangeShapeType="1"/>
        </xdr:cNvSpPr>
      </xdr:nvSpPr>
      <xdr:spPr bwMode="auto">
        <a:xfrm>
          <a:off x="1390650"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314325</xdr:colOff>
      <xdr:row>42</xdr:row>
      <xdr:rowOff>0</xdr:rowOff>
    </xdr:from>
    <xdr:to>
      <xdr:col>14</xdr:col>
      <xdr:colOff>600075</xdr:colOff>
      <xdr:row>42</xdr:row>
      <xdr:rowOff>0</xdr:rowOff>
    </xdr:to>
    <xdr:sp macro="" textlink="">
      <xdr:nvSpPr>
        <xdr:cNvPr id="83129" name="Line 9"/>
        <xdr:cNvSpPr>
          <a:spLocks noChangeShapeType="1"/>
        </xdr:cNvSpPr>
      </xdr:nvSpPr>
      <xdr:spPr bwMode="auto">
        <a:xfrm>
          <a:off x="7124700"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21514" name="Text Box 10"/>
        <xdr:cNvSpPr txBox="1">
          <a:spLocks noChangeArrowheads="1"/>
        </xdr:cNvSpPr>
      </xdr:nvSpPr>
      <xdr:spPr bwMode="auto">
        <a:xfrm>
          <a:off x="3893820" y="929640"/>
          <a:ext cx="1051560" cy="28194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60960</xdr:rowOff>
    </xdr:from>
    <xdr:to>
      <xdr:col>7</xdr:col>
      <xdr:colOff>548652</xdr:colOff>
      <xdr:row>2</xdr:row>
      <xdr:rowOff>0</xdr:rowOff>
    </xdr:to>
    <xdr:sp macro="" textlink="">
      <xdr:nvSpPr>
        <xdr:cNvPr id="21517" name="Text Box 13"/>
        <xdr:cNvSpPr txBox="1">
          <a:spLocks noChangeArrowheads="1"/>
        </xdr:cNvSpPr>
      </xdr:nvSpPr>
      <xdr:spPr bwMode="auto">
        <a:xfrm>
          <a:off x="3794760" y="228600"/>
          <a:ext cx="105918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2</xdr:row>
      <xdr:rowOff>213360</xdr:rowOff>
    </xdr:to>
    <xdr:sp macro="" textlink="">
      <xdr:nvSpPr>
        <xdr:cNvPr id="21518" name="Text Box 14"/>
        <xdr:cNvSpPr txBox="1">
          <a:spLocks noChangeArrowheads="1"/>
        </xdr:cNvSpPr>
      </xdr:nvSpPr>
      <xdr:spPr bwMode="auto">
        <a:xfrm>
          <a:off x="379476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33" name="Text Box 14"/>
        <xdr:cNvSpPr txBox="1">
          <a:spLocks noChangeArrowheads="1"/>
        </xdr:cNvSpPr>
      </xdr:nvSpPr>
      <xdr:spPr bwMode="auto">
        <a:xfrm>
          <a:off x="4183380" y="685800"/>
          <a:ext cx="670560" cy="2057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304800</xdr:colOff>
      <xdr:row>41</xdr:row>
      <xdr:rowOff>190500</xdr:rowOff>
    </xdr:from>
    <xdr:to>
      <xdr:col>8</xdr:col>
      <xdr:colOff>123825</xdr:colOff>
      <xdr:row>41</xdr:row>
      <xdr:rowOff>190500</xdr:rowOff>
    </xdr:to>
    <xdr:sp macro="" textlink="">
      <xdr:nvSpPr>
        <xdr:cNvPr id="71415" name="Line 8"/>
        <xdr:cNvSpPr>
          <a:spLocks noChangeShapeType="1"/>
        </xdr:cNvSpPr>
      </xdr:nvSpPr>
      <xdr:spPr bwMode="auto">
        <a:xfrm>
          <a:off x="1247775"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41</xdr:row>
      <xdr:rowOff>190500</xdr:rowOff>
    </xdr:from>
    <xdr:to>
      <xdr:col>14</xdr:col>
      <xdr:colOff>457200</xdr:colOff>
      <xdr:row>41</xdr:row>
      <xdr:rowOff>190500</xdr:rowOff>
    </xdr:to>
    <xdr:sp macro="" textlink="">
      <xdr:nvSpPr>
        <xdr:cNvPr id="71416" name="Line 9"/>
        <xdr:cNvSpPr>
          <a:spLocks noChangeShapeType="1"/>
        </xdr:cNvSpPr>
      </xdr:nvSpPr>
      <xdr:spPr bwMode="auto">
        <a:xfrm>
          <a:off x="6981825"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304800</xdr:colOff>
      <xdr:row>41</xdr:row>
      <xdr:rowOff>190500</xdr:rowOff>
    </xdr:from>
    <xdr:to>
      <xdr:col>8</xdr:col>
      <xdr:colOff>123825</xdr:colOff>
      <xdr:row>41</xdr:row>
      <xdr:rowOff>190500</xdr:rowOff>
    </xdr:to>
    <xdr:sp macro="" textlink="">
      <xdr:nvSpPr>
        <xdr:cNvPr id="72439" name="Line 8"/>
        <xdr:cNvSpPr>
          <a:spLocks noChangeShapeType="1"/>
        </xdr:cNvSpPr>
      </xdr:nvSpPr>
      <xdr:spPr bwMode="auto">
        <a:xfrm>
          <a:off x="1247775"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41</xdr:row>
      <xdr:rowOff>190500</xdr:rowOff>
    </xdr:from>
    <xdr:to>
      <xdr:col>14</xdr:col>
      <xdr:colOff>457200</xdr:colOff>
      <xdr:row>41</xdr:row>
      <xdr:rowOff>190500</xdr:rowOff>
    </xdr:to>
    <xdr:sp macro="" textlink="">
      <xdr:nvSpPr>
        <xdr:cNvPr id="72440" name="Line 9"/>
        <xdr:cNvSpPr>
          <a:spLocks noChangeShapeType="1"/>
        </xdr:cNvSpPr>
      </xdr:nvSpPr>
      <xdr:spPr bwMode="auto">
        <a:xfrm>
          <a:off x="6981825"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323850</xdr:colOff>
      <xdr:row>41</xdr:row>
      <xdr:rowOff>190500</xdr:rowOff>
    </xdr:from>
    <xdr:to>
      <xdr:col>8</xdr:col>
      <xdr:colOff>142875</xdr:colOff>
      <xdr:row>41</xdr:row>
      <xdr:rowOff>190500</xdr:rowOff>
    </xdr:to>
    <xdr:sp macro="" textlink="">
      <xdr:nvSpPr>
        <xdr:cNvPr id="54034" name="Line 8"/>
        <xdr:cNvSpPr>
          <a:spLocks noChangeShapeType="1"/>
        </xdr:cNvSpPr>
      </xdr:nvSpPr>
      <xdr:spPr bwMode="auto">
        <a:xfrm>
          <a:off x="1266825"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41</xdr:row>
      <xdr:rowOff>190500</xdr:rowOff>
    </xdr:from>
    <xdr:to>
      <xdr:col>14</xdr:col>
      <xdr:colOff>466725</xdr:colOff>
      <xdr:row>41</xdr:row>
      <xdr:rowOff>190500</xdr:rowOff>
    </xdr:to>
    <xdr:sp macro="" textlink="">
      <xdr:nvSpPr>
        <xdr:cNvPr id="54035" name="Line 9"/>
        <xdr:cNvSpPr>
          <a:spLocks noChangeShapeType="1"/>
        </xdr:cNvSpPr>
      </xdr:nvSpPr>
      <xdr:spPr bwMode="auto">
        <a:xfrm>
          <a:off x="6991350"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929640"/>
          <a:ext cx="1051560" cy="28194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9530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716280"/>
          <a:ext cx="670560" cy="2057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10"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342900</xdr:colOff>
      <xdr:row>41</xdr:row>
      <xdr:rowOff>180975</xdr:rowOff>
    </xdr:from>
    <xdr:to>
      <xdr:col>8</xdr:col>
      <xdr:colOff>161925</xdr:colOff>
      <xdr:row>41</xdr:row>
      <xdr:rowOff>180975</xdr:rowOff>
    </xdr:to>
    <xdr:sp macro="" textlink="">
      <xdr:nvSpPr>
        <xdr:cNvPr id="56061" name="Line 8"/>
        <xdr:cNvSpPr>
          <a:spLocks noChangeShapeType="1"/>
        </xdr:cNvSpPr>
      </xdr:nvSpPr>
      <xdr:spPr bwMode="auto">
        <a:xfrm>
          <a:off x="1285875" y="6791325"/>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41</xdr:row>
      <xdr:rowOff>180975</xdr:rowOff>
    </xdr:from>
    <xdr:to>
      <xdr:col>14</xdr:col>
      <xdr:colOff>495300</xdr:colOff>
      <xdr:row>41</xdr:row>
      <xdr:rowOff>180975</xdr:rowOff>
    </xdr:to>
    <xdr:sp macro="" textlink="">
      <xdr:nvSpPr>
        <xdr:cNvPr id="56062" name="Line 9"/>
        <xdr:cNvSpPr>
          <a:spLocks noChangeShapeType="1"/>
        </xdr:cNvSpPr>
      </xdr:nvSpPr>
      <xdr:spPr bwMode="auto">
        <a:xfrm>
          <a:off x="7019925" y="6791325"/>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41</xdr:row>
      <xdr:rowOff>171450</xdr:rowOff>
    </xdr:from>
    <xdr:to>
      <xdr:col>8</xdr:col>
      <xdr:colOff>114300</xdr:colOff>
      <xdr:row>41</xdr:row>
      <xdr:rowOff>171450</xdr:rowOff>
    </xdr:to>
    <xdr:sp macro="" textlink="">
      <xdr:nvSpPr>
        <xdr:cNvPr id="55038" name="Line 8"/>
        <xdr:cNvSpPr>
          <a:spLocks noChangeShapeType="1"/>
        </xdr:cNvSpPr>
      </xdr:nvSpPr>
      <xdr:spPr bwMode="auto">
        <a:xfrm>
          <a:off x="1247775" y="6781800"/>
          <a:ext cx="3781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41</xdr:row>
      <xdr:rowOff>171450</xdr:rowOff>
    </xdr:from>
    <xdr:to>
      <xdr:col>14</xdr:col>
      <xdr:colOff>447675</xdr:colOff>
      <xdr:row>41</xdr:row>
      <xdr:rowOff>171450</xdr:rowOff>
    </xdr:to>
    <xdr:sp macro="" textlink="">
      <xdr:nvSpPr>
        <xdr:cNvPr id="55039" name="Line 9"/>
        <xdr:cNvSpPr>
          <a:spLocks noChangeShapeType="1"/>
        </xdr:cNvSpPr>
      </xdr:nvSpPr>
      <xdr:spPr bwMode="auto">
        <a:xfrm>
          <a:off x="6972300" y="678180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285750</xdr:colOff>
      <xdr:row>42</xdr:row>
      <xdr:rowOff>0</xdr:rowOff>
    </xdr:from>
    <xdr:to>
      <xdr:col>8</xdr:col>
      <xdr:colOff>104775</xdr:colOff>
      <xdr:row>42</xdr:row>
      <xdr:rowOff>0</xdr:rowOff>
    </xdr:to>
    <xdr:sp macro="" textlink="">
      <xdr:nvSpPr>
        <xdr:cNvPr id="57080" name="Line 8"/>
        <xdr:cNvSpPr>
          <a:spLocks noChangeShapeType="1"/>
        </xdr:cNvSpPr>
      </xdr:nvSpPr>
      <xdr:spPr bwMode="auto">
        <a:xfrm>
          <a:off x="1228725"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42</xdr:row>
      <xdr:rowOff>0</xdr:rowOff>
    </xdr:from>
    <xdr:to>
      <xdr:col>14</xdr:col>
      <xdr:colOff>428625</xdr:colOff>
      <xdr:row>42</xdr:row>
      <xdr:rowOff>0</xdr:rowOff>
    </xdr:to>
    <xdr:sp macro="" textlink="">
      <xdr:nvSpPr>
        <xdr:cNvPr id="57081" name="Line 9"/>
        <xdr:cNvSpPr>
          <a:spLocks noChangeShapeType="1"/>
        </xdr:cNvSpPr>
      </xdr:nvSpPr>
      <xdr:spPr bwMode="auto">
        <a:xfrm>
          <a:off x="6953250"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276225</xdr:colOff>
      <xdr:row>41</xdr:row>
      <xdr:rowOff>190500</xdr:rowOff>
    </xdr:from>
    <xdr:to>
      <xdr:col>8</xdr:col>
      <xdr:colOff>95250</xdr:colOff>
      <xdr:row>41</xdr:row>
      <xdr:rowOff>190500</xdr:rowOff>
    </xdr:to>
    <xdr:sp macro="" textlink="">
      <xdr:nvSpPr>
        <xdr:cNvPr id="58103" name="Line 8"/>
        <xdr:cNvSpPr>
          <a:spLocks noChangeShapeType="1"/>
        </xdr:cNvSpPr>
      </xdr:nvSpPr>
      <xdr:spPr bwMode="auto">
        <a:xfrm>
          <a:off x="1219200"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41</xdr:row>
      <xdr:rowOff>190500</xdr:rowOff>
    </xdr:from>
    <xdr:to>
      <xdr:col>14</xdr:col>
      <xdr:colOff>428625</xdr:colOff>
      <xdr:row>41</xdr:row>
      <xdr:rowOff>190500</xdr:rowOff>
    </xdr:to>
    <xdr:sp macro="" textlink="">
      <xdr:nvSpPr>
        <xdr:cNvPr id="58104" name="Line 9"/>
        <xdr:cNvSpPr>
          <a:spLocks noChangeShapeType="1"/>
        </xdr:cNvSpPr>
      </xdr:nvSpPr>
      <xdr:spPr bwMode="auto">
        <a:xfrm>
          <a:off x="6953250"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276225</xdr:colOff>
      <xdr:row>42</xdr:row>
      <xdr:rowOff>0</xdr:rowOff>
    </xdr:from>
    <xdr:to>
      <xdr:col>8</xdr:col>
      <xdr:colOff>95250</xdr:colOff>
      <xdr:row>42</xdr:row>
      <xdr:rowOff>0</xdr:rowOff>
    </xdr:to>
    <xdr:sp macro="" textlink="">
      <xdr:nvSpPr>
        <xdr:cNvPr id="59127" name="Line 8"/>
        <xdr:cNvSpPr>
          <a:spLocks noChangeShapeType="1"/>
        </xdr:cNvSpPr>
      </xdr:nvSpPr>
      <xdr:spPr bwMode="auto">
        <a:xfrm>
          <a:off x="1219200"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42</xdr:row>
      <xdr:rowOff>0</xdr:rowOff>
    </xdr:from>
    <xdr:to>
      <xdr:col>14</xdr:col>
      <xdr:colOff>428625</xdr:colOff>
      <xdr:row>42</xdr:row>
      <xdr:rowOff>0</xdr:rowOff>
    </xdr:to>
    <xdr:sp macro="" textlink="">
      <xdr:nvSpPr>
        <xdr:cNvPr id="59128" name="Line 9"/>
        <xdr:cNvSpPr>
          <a:spLocks noChangeShapeType="1"/>
        </xdr:cNvSpPr>
      </xdr:nvSpPr>
      <xdr:spPr bwMode="auto">
        <a:xfrm>
          <a:off x="6953250"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295275</xdr:colOff>
      <xdr:row>42</xdr:row>
      <xdr:rowOff>0</xdr:rowOff>
    </xdr:from>
    <xdr:to>
      <xdr:col>8</xdr:col>
      <xdr:colOff>114300</xdr:colOff>
      <xdr:row>42</xdr:row>
      <xdr:rowOff>0</xdr:rowOff>
    </xdr:to>
    <xdr:sp macro="" textlink="">
      <xdr:nvSpPr>
        <xdr:cNvPr id="60151" name="Line 8"/>
        <xdr:cNvSpPr>
          <a:spLocks noChangeShapeType="1"/>
        </xdr:cNvSpPr>
      </xdr:nvSpPr>
      <xdr:spPr bwMode="auto">
        <a:xfrm>
          <a:off x="1238250" y="6800850"/>
          <a:ext cx="3790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152400</xdr:colOff>
      <xdr:row>42</xdr:row>
      <xdr:rowOff>0</xdr:rowOff>
    </xdr:from>
    <xdr:to>
      <xdr:col>14</xdr:col>
      <xdr:colOff>438150</xdr:colOff>
      <xdr:row>42</xdr:row>
      <xdr:rowOff>0</xdr:rowOff>
    </xdr:to>
    <xdr:sp macro="" textlink="">
      <xdr:nvSpPr>
        <xdr:cNvPr id="60152" name="Line 9"/>
        <xdr:cNvSpPr>
          <a:spLocks noChangeShapeType="1"/>
        </xdr:cNvSpPr>
      </xdr:nvSpPr>
      <xdr:spPr bwMode="auto">
        <a:xfrm>
          <a:off x="6962775" y="68008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xdr:colOff>
      <xdr:row>4</xdr:row>
      <xdr:rowOff>0</xdr:rowOff>
    </xdr:from>
    <xdr:to>
      <xdr:col>7</xdr:col>
      <xdr:colOff>548896</xdr:colOff>
      <xdr:row>5</xdr:row>
      <xdr:rowOff>7620</xdr:rowOff>
    </xdr:to>
    <xdr:sp macro="" textlink="">
      <xdr:nvSpPr>
        <xdr:cNvPr id="4" name="Text Box 10"/>
        <xdr:cNvSpPr txBox="1">
          <a:spLocks noChangeArrowheads="1"/>
        </xdr:cNvSpPr>
      </xdr:nvSpPr>
      <xdr:spPr bwMode="auto">
        <a:xfrm>
          <a:off x="3893820" y="868680"/>
          <a:ext cx="1051560" cy="25146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194310</xdr:colOff>
      <xdr:row>1</xdr:row>
      <xdr:rowOff>45720</xdr:rowOff>
    </xdr:from>
    <xdr:to>
      <xdr:col>7</xdr:col>
      <xdr:colOff>548652</xdr:colOff>
      <xdr:row>2</xdr:row>
      <xdr:rowOff>363</xdr:rowOff>
    </xdr:to>
    <xdr:sp macro="" textlink="">
      <xdr:nvSpPr>
        <xdr:cNvPr id="5" name="Text Box 13"/>
        <xdr:cNvSpPr txBox="1">
          <a:spLocks noChangeArrowheads="1"/>
        </xdr:cNvSpPr>
      </xdr:nvSpPr>
      <xdr:spPr bwMode="auto">
        <a:xfrm>
          <a:off x="3886200" y="259080"/>
          <a:ext cx="1059180" cy="16764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Date</a:t>
          </a:r>
        </a:p>
      </xdr:txBody>
    </xdr:sp>
    <xdr:clientData/>
  </xdr:twoCellAnchor>
  <xdr:twoCellAnchor>
    <xdr:from>
      <xdr:col>6</xdr:col>
      <xdr:colOff>194310</xdr:colOff>
      <xdr:row>2</xdr:row>
      <xdr:rowOff>38100</xdr:rowOff>
    </xdr:from>
    <xdr:to>
      <xdr:col>7</xdr:col>
      <xdr:colOff>548652</xdr:colOff>
      <xdr:row>3</xdr:row>
      <xdr:rowOff>0</xdr:rowOff>
    </xdr:to>
    <xdr:sp macro="" textlink="">
      <xdr:nvSpPr>
        <xdr:cNvPr id="6" name="Text Box 14"/>
        <xdr:cNvSpPr txBox="1">
          <a:spLocks noChangeArrowheads="1"/>
        </xdr:cNvSpPr>
      </xdr:nvSpPr>
      <xdr:spPr bwMode="auto">
        <a:xfrm>
          <a:off x="3886200" y="464820"/>
          <a:ext cx="1059180" cy="17526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Request Number</a:t>
          </a:r>
        </a:p>
      </xdr:txBody>
    </xdr:sp>
    <xdr:clientData/>
  </xdr:twoCellAnchor>
  <xdr:twoCellAnchor>
    <xdr:from>
      <xdr:col>6</xdr:col>
      <xdr:colOff>563880</xdr:colOff>
      <xdr:row>3</xdr:row>
      <xdr:rowOff>30480</xdr:rowOff>
    </xdr:from>
    <xdr:to>
      <xdr:col>7</xdr:col>
      <xdr:colOff>548726</xdr:colOff>
      <xdr:row>4</xdr:row>
      <xdr:rowOff>0</xdr:rowOff>
    </xdr:to>
    <xdr:sp macro="" textlink="">
      <xdr:nvSpPr>
        <xdr:cNvPr id="7" name="Text Box 14"/>
        <xdr:cNvSpPr txBox="1">
          <a:spLocks noChangeArrowheads="1"/>
        </xdr:cNvSpPr>
      </xdr:nvSpPr>
      <xdr:spPr bwMode="auto">
        <a:xfrm>
          <a:off x="4274820" y="670560"/>
          <a:ext cx="670560" cy="198120"/>
        </a:xfrm>
        <a:prstGeom prst="rect">
          <a:avLst/>
        </a:prstGeom>
        <a:noFill/>
        <a:ln w="9525">
          <a:noFill/>
          <a:miter lim="800000"/>
          <a:headEnd/>
          <a:tailEnd/>
        </a:ln>
      </xdr:spPr>
      <xdr:txBody>
        <a:bodyPr vertOverflow="clip" wrap="square" lIns="36576" tIns="27432" rIns="0" bIns="0" anchor="t" upright="1"/>
        <a:lstStyle/>
        <a:p>
          <a:pPr algn="r" rtl="0">
            <a:defRPr sz="1000"/>
          </a:pPr>
          <a:r>
            <a:rPr lang="en-US" sz="1000" b="0" i="0" strike="noStrike">
              <a:solidFill>
                <a:srgbClr val="000000"/>
              </a:solidFill>
              <a:latin typeface="Arial"/>
              <a:cs typeface="Arial"/>
            </a:rPr>
            <a:t>Pay Type</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8" name="Text Box 10"/>
        <xdr:cNvSpPr txBox="1">
          <a:spLocks noChangeArrowheads="1"/>
        </xdr:cNvSpPr>
      </xdr:nvSpPr>
      <xdr:spPr bwMode="auto">
        <a:xfrm>
          <a:off x="3893820" y="883920"/>
          <a:ext cx="1063110" cy="29718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twoCellAnchor>
    <xdr:from>
      <xdr:col>6</xdr:col>
      <xdr:colOff>213360</xdr:colOff>
      <xdr:row>4</xdr:row>
      <xdr:rowOff>0</xdr:rowOff>
    </xdr:from>
    <xdr:to>
      <xdr:col>7</xdr:col>
      <xdr:colOff>548896</xdr:colOff>
      <xdr:row>5</xdr:row>
      <xdr:rowOff>7620</xdr:rowOff>
    </xdr:to>
    <xdr:sp macro="" textlink="">
      <xdr:nvSpPr>
        <xdr:cNvPr id="9" name="Text Box 10"/>
        <xdr:cNvSpPr txBox="1">
          <a:spLocks noChangeArrowheads="1"/>
        </xdr:cNvSpPr>
      </xdr:nvSpPr>
      <xdr:spPr bwMode="auto">
        <a:xfrm>
          <a:off x="3785235" y="857250"/>
          <a:ext cx="1021336" cy="293370"/>
        </a:xfrm>
        <a:prstGeom prst="rect">
          <a:avLst/>
        </a:prstGeom>
        <a:noFill/>
        <a:ln w="9525">
          <a:noFill/>
          <a:miter lim="800000"/>
          <a:headEnd/>
          <a:tailEnd/>
        </a:ln>
      </xdr:spPr>
      <xdr:txBody>
        <a:bodyPr vertOverflow="clip" wrap="square" lIns="27432" tIns="22860" rIns="0" bIns="0" anchor="t" upright="1"/>
        <a:lstStyle/>
        <a:p>
          <a:pPr algn="r" rtl="0">
            <a:defRPr sz="1000"/>
          </a:pPr>
          <a:r>
            <a:rPr lang="en-US" sz="800" b="0" i="0" strike="noStrike">
              <a:solidFill>
                <a:srgbClr val="000000"/>
              </a:solidFill>
              <a:latin typeface="Arial"/>
              <a:cs typeface="Arial"/>
            </a:rPr>
            <a:t>F - Final Payment</a:t>
          </a:r>
        </a:p>
        <a:p>
          <a:pPr algn="r" rtl="0">
            <a:defRPr sz="1000"/>
          </a:pPr>
          <a:r>
            <a:rPr lang="en-US" sz="800" b="0" i="0" strike="noStrike">
              <a:solidFill>
                <a:srgbClr val="000000"/>
              </a:solidFill>
              <a:latin typeface="Arial"/>
              <a:cs typeface="Arial"/>
            </a:rPr>
            <a:t>I - Interim Payment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R42"/>
  <sheetViews>
    <sheetView topLeftCell="A12" workbookViewId="0">
      <selection activeCell="B14" sqref="B14:D14"/>
    </sheetView>
  </sheetViews>
  <sheetFormatPr defaultColWidth="8.85546875" defaultRowHeight="12.75" x14ac:dyDescent="0.2"/>
  <cols>
    <col min="1" max="1" width="16.28515625" style="6" customWidth="1"/>
    <col min="2" max="2" width="11.42578125" style="6" customWidth="1"/>
    <col min="3" max="3" width="14.42578125" style="6" customWidth="1"/>
    <col min="4" max="4" width="18.5703125" style="6" customWidth="1"/>
    <col min="5" max="5" width="11.85546875" style="6" customWidth="1"/>
    <col min="6" max="6" width="4.28515625" style="6" customWidth="1"/>
    <col min="7" max="7" width="16.85546875" style="6" hidden="1" customWidth="1"/>
    <col min="8" max="8" width="11.28515625" style="6" customWidth="1"/>
    <col min="9" max="10" width="8.85546875" style="6" customWidth="1"/>
    <col min="11" max="11" width="21.140625" style="6" hidden="1" customWidth="1"/>
    <col min="12" max="12" width="7.85546875" style="117" customWidth="1"/>
    <col min="13" max="13" width="7.28515625" style="119" customWidth="1"/>
    <col min="14" max="14" width="12.42578125" style="119" customWidth="1"/>
    <col min="15" max="16384" width="8.85546875" style="6"/>
  </cols>
  <sheetData>
    <row r="1" spans="1:44" s="176" customFormat="1" ht="19.899999999999999" hidden="1" customHeight="1" x14ac:dyDescent="0.2">
      <c r="A1" s="240" t="s">
        <v>137</v>
      </c>
      <c r="B1" s="189" t="s">
        <v>132</v>
      </c>
      <c r="L1" s="117"/>
      <c r="M1" s="119"/>
      <c r="N1" s="119"/>
    </row>
    <row r="2" spans="1:44" s="166" customFormat="1" hidden="1" x14ac:dyDescent="0.2">
      <c r="A2" s="240" t="s">
        <v>138</v>
      </c>
      <c r="B2" s="229" t="s">
        <v>133</v>
      </c>
      <c r="L2" s="168"/>
      <c r="M2" s="169"/>
      <c r="N2" s="169"/>
      <c r="Q2" s="230"/>
    </row>
    <row r="3" spans="1:44" hidden="1" x14ac:dyDescent="0.2">
      <c r="A3" s="240" t="s">
        <v>139</v>
      </c>
      <c r="B3" s="121" t="s">
        <v>134</v>
      </c>
      <c r="Q3" s="205"/>
    </row>
    <row r="4" spans="1:44" s="120" customFormat="1" ht="18.600000000000001" hidden="1" customHeight="1" x14ac:dyDescent="0.2">
      <c r="A4" s="185"/>
      <c r="B4" s="121" t="s">
        <v>136</v>
      </c>
      <c r="L4" s="238"/>
      <c r="M4" s="123"/>
      <c r="N4" s="123"/>
      <c r="Q4" s="239"/>
    </row>
    <row r="5" spans="1:44" s="120" customFormat="1" ht="18.600000000000001" hidden="1" customHeight="1" x14ac:dyDescent="0.2">
      <c r="A5" s="185"/>
      <c r="B5" s="121"/>
      <c r="L5" s="238"/>
      <c r="M5" s="123"/>
      <c r="N5" s="123"/>
      <c r="Q5" s="239"/>
    </row>
    <row r="6" spans="1:44" ht="46.9" hidden="1" customHeight="1" x14ac:dyDescent="0.5">
      <c r="A6" s="185"/>
      <c r="B6" s="231" t="s">
        <v>128</v>
      </c>
      <c r="Q6" s="205"/>
    </row>
    <row r="7" spans="1:44" ht="43.15" hidden="1" customHeight="1" x14ac:dyDescent="0.2">
      <c r="A7" s="188"/>
      <c r="B7" s="303" t="s">
        <v>135</v>
      </c>
      <c r="C7" s="303"/>
      <c r="D7" s="303"/>
      <c r="E7" s="303"/>
      <c r="F7" s="303"/>
      <c r="G7" s="303"/>
      <c r="H7" s="303"/>
      <c r="I7" s="303"/>
      <c r="J7" s="303"/>
      <c r="K7" s="303"/>
      <c r="L7" s="303"/>
      <c r="M7" s="303"/>
    </row>
    <row r="8" spans="1:44" ht="22.9" hidden="1" customHeight="1" x14ac:dyDescent="0.2">
      <c r="A8" s="179"/>
      <c r="B8" s="233" t="s">
        <v>130</v>
      </c>
      <c r="C8" s="50"/>
      <c r="D8" s="50"/>
      <c r="E8" s="50"/>
      <c r="F8" s="50"/>
      <c r="G8" s="50"/>
      <c r="H8" s="50"/>
      <c r="I8" s="50"/>
      <c r="J8" s="50"/>
      <c r="K8" s="50"/>
      <c r="L8" s="102"/>
      <c r="M8" s="198"/>
    </row>
    <row r="9" spans="1:44" ht="27.6" hidden="1" customHeight="1" x14ac:dyDescent="0.2">
      <c r="A9" s="179"/>
      <c r="B9" s="234" t="s">
        <v>131</v>
      </c>
      <c r="C9" s="50"/>
      <c r="D9" s="50"/>
      <c r="E9" s="50"/>
      <c r="F9" s="50"/>
      <c r="G9" s="50"/>
      <c r="H9" s="50"/>
      <c r="I9" s="50"/>
      <c r="J9" s="50"/>
      <c r="K9" s="50"/>
      <c r="L9" s="102"/>
      <c r="M9" s="198"/>
    </row>
    <row r="10" spans="1:44" ht="27.6" hidden="1" customHeight="1" x14ac:dyDescent="0.2">
      <c r="A10" s="179"/>
      <c r="B10" s="232" t="s">
        <v>129</v>
      </c>
      <c r="C10" s="50"/>
      <c r="D10" s="50"/>
      <c r="E10" s="50"/>
      <c r="F10" s="50"/>
      <c r="G10" s="50"/>
      <c r="H10" s="50"/>
      <c r="I10" s="50"/>
      <c r="J10" s="50"/>
      <c r="K10" s="50"/>
      <c r="L10" s="102"/>
      <c r="M10" s="198"/>
    </row>
    <row r="11" spans="1:44" hidden="1" x14ac:dyDescent="0.2">
      <c r="K11" s="50" t="s">
        <v>104</v>
      </c>
    </row>
    <row r="12" spans="1:44" x14ac:dyDescent="0.2">
      <c r="K12" s="50" t="s">
        <v>105</v>
      </c>
    </row>
    <row r="13" spans="1:44" s="120" customFormat="1" ht="27.6" customHeight="1" x14ac:dyDescent="0.2">
      <c r="A13" s="250" t="s">
        <v>143</v>
      </c>
      <c r="E13" s="237"/>
      <c r="L13" s="238"/>
      <c r="M13" s="123"/>
      <c r="N13" s="123"/>
    </row>
    <row r="14" spans="1:44" ht="30" customHeight="1" x14ac:dyDescent="0.2">
      <c r="A14" s="235" t="s">
        <v>126</v>
      </c>
      <c r="B14" s="300" t="s">
        <v>75</v>
      </c>
      <c r="C14" s="301"/>
      <c r="D14" s="302"/>
      <c r="H14" s="2"/>
      <c r="K14" s="48" t="s">
        <v>77</v>
      </c>
      <c r="AR14" s="204"/>
    </row>
    <row r="15" spans="1:44" ht="20.45" customHeight="1" x14ac:dyDescent="0.2">
      <c r="B15" s="205"/>
      <c r="H15" s="2"/>
      <c r="K15" s="158" t="s">
        <v>140</v>
      </c>
    </row>
    <row r="16" spans="1:44" ht="15" customHeight="1" x14ac:dyDescent="0.2">
      <c r="A16" s="98"/>
      <c r="H16" s="44"/>
      <c r="K16" s="48" t="s">
        <v>75</v>
      </c>
      <c r="L16" s="119"/>
      <c r="N16" s="117"/>
    </row>
    <row r="17" spans="11:11" x14ac:dyDescent="0.2">
      <c r="K17" s="48" t="s">
        <v>151</v>
      </c>
    </row>
    <row r="18" spans="11:11" x14ac:dyDescent="0.2">
      <c r="K18" s="261" t="s">
        <v>154</v>
      </c>
    </row>
    <row r="19" spans="11:11" x14ac:dyDescent="0.2">
      <c r="K19" s="48" t="s">
        <v>78</v>
      </c>
    </row>
    <row r="20" spans="11:11" x14ac:dyDescent="0.2">
      <c r="K20" s="48" t="s">
        <v>142</v>
      </c>
    </row>
    <row r="21" spans="11:11" x14ac:dyDescent="0.2">
      <c r="K21" s="48"/>
    </row>
    <row r="22" spans="11:11" x14ac:dyDescent="0.2">
      <c r="K22" s="48"/>
    </row>
    <row r="23" spans="11:11" x14ac:dyDescent="0.2">
      <c r="K23" s="48"/>
    </row>
    <row r="24" spans="11:11" x14ac:dyDescent="0.2">
      <c r="K24" s="48"/>
    </row>
    <row r="25" spans="11:11" x14ac:dyDescent="0.2">
      <c r="K25" s="48"/>
    </row>
    <row r="26" spans="11:11" x14ac:dyDescent="0.2">
      <c r="K26" s="48"/>
    </row>
    <row r="28" spans="11:11" x14ac:dyDescent="0.2">
      <c r="K28" s="48"/>
    </row>
    <row r="36" spans="1:5" x14ac:dyDescent="0.2">
      <c r="A36" s="204"/>
      <c r="B36" s="204"/>
      <c r="C36" s="204"/>
      <c r="D36" s="204"/>
      <c r="E36" s="204"/>
    </row>
    <row r="37" spans="1:5" x14ac:dyDescent="0.2">
      <c r="A37" s="204"/>
      <c r="B37" s="204"/>
      <c r="C37" s="204"/>
      <c r="D37" s="204"/>
      <c r="E37" s="204"/>
    </row>
    <row r="38" spans="1:5" x14ac:dyDescent="0.2">
      <c r="A38" s="186">
        <v>1</v>
      </c>
      <c r="B38" s="186"/>
      <c r="C38" s="186"/>
      <c r="D38" s="186"/>
      <c r="E38" s="204"/>
    </row>
    <row r="39" spans="1:5" x14ac:dyDescent="0.2">
      <c r="A39" s="214">
        <v>0</v>
      </c>
      <c r="B39" s="236"/>
      <c r="C39" s="236"/>
      <c r="D39" s="236"/>
      <c r="E39" s="204"/>
    </row>
    <row r="40" spans="1:5" x14ac:dyDescent="0.2">
      <c r="A40" s="186">
        <f>+A39+A38</f>
        <v>1</v>
      </c>
      <c r="B40" s="186"/>
      <c r="C40" s="186"/>
      <c r="D40" s="186"/>
      <c r="E40" s="204"/>
    </row>
    <row r="41" spans="1:5" x14ac:dyDescent="0.2">
      <c r="A41" s="186"/>
      <c r="B41" s="186"/>
      <c r="C41" s="186"/>
      <c r="D41" s="186"/>
      <c r="E41" s="204"/>
    </row>
    <row r="42" spans="1:5" x14ac:dyDescent="0.2">
      <c r="A42" s="186">
        <v>0</v>
      </c>
      <c r="B42" s="186"/>
      <c r="C42" s="186"/>
      <c r="D42" s="186"/>
      <c r="E42" s="204"/>
    </row>
  </sheetData>
  <sheetProtection algorithmName="SHA-512" hashValue="FiXwVSdHvGUrTc+Lo8uyjHKHuPpK/LqzHo7pJeyNyC9w/UDV8qEB54+nTUk9wivJ9LCzpVQ/8N5BrDmLS2Vwbg==" saltValue="5ycOufjUbhqYMd8bkabw6w==" spinCount="100000" sheet="1" formatCells="0" selectLockedCells="1"/>
  <dataConsolidate/>
  <mergeCells count="2">
    <mergeCell ref="B14:D14"/>
    <mergeCell ref="B7:M7"/>
  </mergeCells>
  <phoneticPr fontId="34" type="noConversion"/>
  <dataValidations count="3">
    <dataValidation type="custom" allowBlank="1" showErrorMessage="1" promptTitle="CDBG Program" sqref="B39:D39">
      <formula1>A39&lt;&gt;1</formula1>
    </dataValidation>
    <dataValidation type="list" allowBlank="1" showInputMessage="1" showErrorMessage="1" promptTitle="CDBG Program" sqref="C14:D14">
      <formula1>L14:L22</formula1>
    </dataValidation>
    <dataValidation type="list" allowBlank="1" showInputMessage="1" showErrorMessage="1" promptTitle="CDBG Program" sqref="B14">
      <formula1>K14:K23</formula1>
    </dataValidation>
  </dataValidations>
  <printOptions horizontalCentered="1"/>
  <pageMargins left="0.25" right="0.25" top="0.5" bottom="0.25" header="0.25" footer="0.5"/>
  <pageSetup scale="76" orientation="landscape" horizontalDpi="300" verticalDpi="300" r:id="rId1"/>
  <headerFooter alignWithMargins="0">
    <oddHeader>&amp;C&amp;"Arial,Bold"CDBG REQUEST FOR PAYMENT FORM&amp;R&amp;8revised 11/10/2004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O43"/>
  <sheetViews>
    <sheetView workbookViewId="0">
      <selection activeCell="G34" sqref="G34:J34"/>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8</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7'!K13</f>
        <v>0</v>
      </c>
      <c r="H13" s="18">
        <f t="shared" ref="H13:H23" si="0">+F13</f>
        <v>0</v>
      </c>
      <c r="I13" s="16">
        <v>0</v>
      </c>
      <c r="J13" s="16">
        <v>0</v>
      </c>
      <c r="K13" s="69">
        <f t="shared" ref="K13:K23" si="1">+SUM(G13:I13)-ABS(J13)</f>
        <v>0</v>
      </c>
      <c r="L13" s="118">
        <f>+'Grant Award &amp; Balance'!H11</f>
        <v>0</v>
      </c>
      <c r="M13" s="16">
        <v>0</v>
      </c>
      <c r="N13" s="279">
        <v>0</v>
      </c>
      <c r="O13" s="70">
        <f>+S13</f>
        <v>0</v>
      </c>
      <c r="Q13" s="71">
        <f>+M13+'RFP 7'!Q13</f>
        <v>0</v>
      </c>
      <c r="R13" s="72">
        <f>+N13+'RFP 7'!R13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7'!K14</f>
        <v>0</v>
      </c>
      <c r="H14" s="18">
        <f t="shared" si="0"/>
        <v>0</v>
      </c>
      <c r="I14" s="16">
        <v>0</v>
      </c>
      <c r="J14" s="16">
        <v>0</v>
      </c>
      <c r="K14" s="69">
        <f t="shared" si="1"/>
        <v>0</v>
      </c>
      <c r="L14" s="118">
        <f>+'Grant Award &amp; Balance'!H12</f>
        <v>0</v>
      </c>
      <c r="M14" s="16">
        <v>0</v>
      </c>
      <c r="N14" s="279">
        <v>0</v>
      </c>
      <c r="O14" s="70">
        <f t="shared" ref="O14:O21" si="6">+S14</f>
        <v>0</v>
      </c>
      <c r="Q14" s="71">
        <f>+M14+'RFP 7'!Q14</f>
        <v>0</v>
      </c>
      <c r="R14" s="72">
        <f>+N14+'RFP 7'!R14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7'!K15</f>
        <v>0</v>
      </c>
      <c r="H15" s="18">
        <f t="shared" si="0"/>
        <v>0</v>
      </c>
      <c r="I15" s="16">
        <v>0</v>
      </c>
      <c r="J15" s="16">
        <v>0</v>
      </c>
      <c r="K15" s="69">
        <f t="shared" si="1"/>
        <v>0</v>
      </c>
      <c r="L15" s="118">
        <f>+'Grant Award &amp; Balance'!H13</f>
        <v>0</v>
      </c>
      <c r="M15" s="16">
        <v>0</v>
      </c>
      <c r="N15" s="279">
        <v>0</v>
      </c>
      <c r="O15" s="70">
        <f t="shared" si="6"/>
        <v>0</v>
      </c>
      <c r="Q15" s="71">
        <f>+M15+'RFP 7'!Q15</f>
        <v>0</v>
      </c>
      <c r="R15" s="72">
        <f>+N15+'RFP 7'!R15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7'!K16</f>
        <v>0</v>
      </c>
      <c r="H16" s="18">
        <f t="shared" si="0"/>
        <v>0</v>
      </c>
      <c r="I16" s="16">
        <v>0</v>
      </c>
      <c r="J16" s="16">
        <v>0</v>
      </c>
      <c r="K16" s="69">
        <f t="shared" si="1"/>
        <v>0</v>
      </c>
      <c r="L16" s="118">
        <f>+'Grant Award &amp; Balance'!H14</f>
        <v>0</v>
      </c>
      <c r="M16" s="16">
        <v>0</v>
      </c>
      <c r="N16" s="279">
        <v>0</v>
      </c>
      <c r="O16" s="70">
        <f t="shared" si="6"/>
        <v>0</v>
      </c>
      <c r="Q16" s="71">
        <f>+M16+'RFP 7'!Q16</f>
        <v>0</v>
      </c>
      <c r="R16" s="72">
        <f>+N16+'RFP 7'!R16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7'!K17</f>
        <v>0</v>
      </c>
      <c r="H17" s="18">
        <f t="shared" si="0"/>
        <v>0</v>
      </c>
      <c r="I17" s="16">
        <v>0</v>
      </c>
      <c r="J17" s="16">
        <v>0</v>
      </c>
      <c r="K17" s="69">
        <f t="shared" si="1"/>
        <v>0</v>
      </c>
      <c r="L17" s="118">
        <f>+'Grant Award &amp; Balance'!H15</f>
        <v>0</v>
      </c>
      <c r="M17" s="16">
        <v>0</v>
      </c>
      <c r="N17" s="279">
        <v>0</v>
      </c>
      <c r="O17" s="70">
        <f t="shared" si="6"/>
        <v>0</v>
      </c>
      <c r="Q17" s="71">
        <f>+M17+'RFP 7'!Q17</f>
        <v>0</v>
      </c>
      <c r="R17" s="72">
        <f>+N17+'RFP 7'!R17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7'!K18</f>
        <v>0</v>
      </c>
      <c r="H18" s="18">
        <f t="shared" si="0"/>
        <v>0</v>
      </c>
      <c r="I18" s="16">
        <v>0</v>
      </c>
      <c r="J18" s="16">
        <v>0</v>
      </c>
      <c r="K18" s="69">
        <f t="shared" si="1"/>
        <v>0</v>
      </c>
      <c r="L18" s="118">
        <f>+'Grant Award &amp; Balance'!H16</f>
        <v>0</v>
      </c>
      <c r="M18" s="16">
        <v>0</v>
      </c>
      <c r="N18" s="279">
        <v>0</v>
      </c>
      <c r="O18" s="70">
        <f t="shared" si="6"/>
        <v>0</v>
      </c>
      <c r="Q18" s="71">
        <f>+M18+'RFP 7'!Q18</f>
        <v>0</v>
      </c>
      <c r="R18" s="72">
        <f>+N18+'RFP 7'!R18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7'!K19</f>
        <v>0</v>
      </c>
      <c r="H19" s="18">
        <f t="shared" si="0"/>
        <v>0</v>
      </c>
      <c r="I19" s="16">
        <v>0</v>
      </c>
      <c r="J19" s="16">
        <v>0</v>
      </c>
      <c r="K19" s="69">
        <f t="shared" si="1"/>
        <v>0</v>
      </c>
      <c r="L19" s="118">
        <f>+'Grant Award &amp; Balance'!H17</f>
        <v>0</v>
      </c>
      <c r="M19" s="16">
        <v>0</v>
      </c>
      <c r="N19" s="279">
        <v>0</v>
      </c>
      <c r="O19" s="70">
        <f t="shared" si="6"/>
        <v>0</v>
      </c>
      <c r="Q19" s="71">
        <f>+M19+'RFP 7'!Q19</f>
        <v>0</v>
      </c>
      <c r="R19" s="72">
        <f>+N19+'RFP 7'!R19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7'!K20</f>
        <v>0</v>
      </c>
      <c r="H20" s="18">
        <f t="shared" si="0"/>
        <v>0</v>
      </c>
      <c r="I20" s="16">
        <v>0</v>
      </c>
      <c r="J20" s="16">
        <v>0</v>
      </c>
      <c r="K20" s="69">
        <f t="shared" si="1"/>
        <v>0</v>
      </c>
      <c r="L20" s="118">
        <f>+'Grant Award &amp; Balance'!H18</f>
        <v>0</v>
      </c>
      <c r="M20" s="16">
        <v>0</v>
      </c>
      <c r="N20" s="279">
        <v>0</v>
      </c>
      <c r="O20" s="70">
        <f t="shared" si="6"/>
        <v>0</v>
      </c>
      <c r="Q20" s="71">
        <f>+M20+'RFP 7'!Q20</f>
        <v>0</v>
      </c>
      <c r="R20" s="72">
        <f>+N20+'RFP 7'!R20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7'!K21</f>
        <v>0</v>
      </c>
      <c r="H21" s="18">
        <f t="shared" si="0"/>
        <v>0</v>
      </c>
      <c r="I21" s="16">
        <v>0</v>
      </c>
      <c r="J21" s="16">
        <v>0</v>
      </c>
      <c r="K21" s="69">
        <f t="shared" si="1"/>
        <v>0</v>
      </c>
      <c r="L21" s="118">
        <f>+'Grant Award &amp; Balance'!H19</f>
        <v>0</v>
      </c>
      <c r="M21" s="16">
        <v>0</v>
      </c>
      <c r="N21" s="279">
        <v>0</v>
      </c>
      <c r="O21" s="70">
        <f t="shared" si="6"/>
        <v>0</v>
      </c>
      <c r="Q21" s="71">
        <f>+M21+'RFP 7'!Q21</f>
        <v>0</v>
      </c>
      <c r="R21" s="72">
        <f>+N21+'RFP 7'!R21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7'!K23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zCtH8Xp8bw63A5SQr5tTd4a4UVUj5Z8TKSujR+KK5sbOQtI8cf2ixBFEhBPcycAHeszjT805Tw/M99zoa2diQ==" saltValue="1omnbQ+gV8ReGkAJJtHY/Q==" spinCount="100000" sheet="1" selectLockedCells="1"/>
  <dataConsolidate/>
  <mergeCells count="30">
    <mergeCell ref="I38:L38"/>
    <mergeCell ref="D38:G38"/>
    <mergeCell ref="N38:O38"/>
    <mergeCell ref="A13:B13"/>
    <mergeCell ref="A14:B14"/>
    <mergeCell ref="A15:B15"/>
    <mergeCell ref="A20:B20"/>
    <mergeCell ref="C23:E23"/>
    <mergeCell ref="I2:J2"/>
    <mergeCell ref="I3:J3"/>
    <mergeCell ref="A10:B10"/>
    <mergeCell ref="G34:J34"/>
    <mergeCell ref="M34:N34"/>
    <mergeCell ref="A22:B22"/>
    <mergeCell ref="A21:B21"/>
    <mergeCell ref="M3:O3"/>
    <mergeCell ref="I4:J4"/>
    <mergeCell ref="M4:O4"/>
    <mergeCell ref="A16:B16"/>
    <mergeCell ref="L9:O9"/>
    <mergeCell ref="I5:J5"/>
    <mergeCell ref="M5:O5"/>
    <mergeCell ref="A9:C9"/>
    <mergeCell ref="D9:F9"/>
    <mergeCell ref="G9:K9"/>
    <mergeCell ref="M11:N11"/>
    <mergeCell ref="A12:B12"/>
    <mergeCell ref="A18:B18"/>
    <mergeCell ref="A19:B19"/>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9</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8'!K13</f>
        <v>0</v>
      </c>
      <c r="H13" s="18">
        <f t="shared" ref="H13:H23" si="0">+F13</f>
        <v>0</v>
      </c>
      <c r="I13" s="16">
        <v>0</v>
      </c>
      <c r="J13" s="16">
        <v>0</v>
      </c>
      <c r="K13" s="69">
        <f t="shared" ref="K13:K23" si="1">+SUM(G13:I13)-ABS(J13)</f>
        <v>0</v>
      </c>
      <c r="L13" s="118">
        <f>+'Grant Award &amp; Balance'!H11</f>
        <v>0</v>
      </c>
      <c r="M13" s="16">
        <v>0</v>
      </c>
      <c r="N13" s="279">
        <v>0</v>
      </c>
      <c r="O13" s="70">
        <f>+S13</f>
        <v>0</v>
      </c>
      <c r="Q13" s="71">
        <f>+M13+'RFP 8'!Q13</f>
        <v>0</v>
      </c>
      <c r="R13" s="72">
        <f>+N13+'RFP 8'!R13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8'!K14</f>
        <v>0</v>
      </c>
      <c r="H14" s="18">
        <f t="shared" si="0"/>
        <v>0</v>
      </c>
      <c r="I14" s="16">
        <v>0</v>
      </c>
      <c r="J14" s="16">
        <v>0</v>
      </c>
      <c r="K14" s="69">
        <f t="shared" si="1"/>
        <v>0</v>
      </c>
      <c r="L14" s="118">
        <f>+'Grant Award &amp; Balance'!H12</f>
        <v>0</v>
      </c>
      <c r="M14" s="16">
        <v>0</v>
      </c>
      <c r="N14" s="279">
        <v>0</v>
      </c>
      <c r="O14" s="70">
        <f t="shared" ref="O14:O21" si="6">+S14</f>
        <v>0</v>
      </c>
      <c r="Q14" s="71">
        <f>+M14+'RFP 8'!Q14</f>
        <v>0</v>
      </c>
      <c r="R14" s="72">
        <f>+N14+'RFP 8'!R14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8'!K15</f>
        <v>0</v>
      </c>
      <c r="H15" s="18">
        <f t="shared" si="0"/>
        <v>0</v>
      </c>
      <c r="I15" s="16">
        <v>0</v>
      </c>
      <c r="J15" s="16">
        <v>0</v>
      </c>
      <c r="K15" s="69">
        <f t="shared" si="1"/>
        <v>0</v>
      </c>
      <c r="L15" s="118">
        <f>+'Grant Award &amp; Balance'!H13</f>
        <v>0</v>
      </c>
      <c r="M15" s="16">
        <v>0</v>
      </c>
      <c r="N15" s="279">
        <v>0</v>
      </c>
      <c r="O15" s="70">
        <f t="shared" si="6"/>
        <v>0</v>
      </c>
      <c r="Q15" s="71">
        <f>+M15+'RFP 8'!Q15</f>
        <v>0</v>
      </c>
      <c r="R15" s="72">
        <f>+N15+'RFP 8'!R15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8'!K16</f>
        <v>0</v>
      </c>
      <c r="H16" s="18">
        <f t="shared" si="0"/>
        <v>0</v>
      </c>
      <c r="I16" s="16">
        <v>0</v>
      </c>
      <c r="J16" s="16">
        <v>0</v>
      </c>
      <c r="K16" s="69">
        <f t="shared" si="1"/>
        <v>0</v>
      </c>
      <c r="L16" s="118">
        <f>+'Grant Award &amp; Balance'!H14</f>
        <v>0</v>
      </c>
      <c r="M16" s="16">
        <v>0</v>
      </c>
      <c r="N16" s="279">
        <v>0</v>
      </c>
      <c r="O16" s="70">
        <f t="shared" si="6"/>
        <v>0</v>
      </c>
      <c r="Q16" s="71">
        <f>+M16+'RFP 8'!Q16</f>
        <v>0</v>
      </c>
      <c r="R16" s="72">
        <f>+N16+'RFP 8'!R16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8'!K17</f>
        <v>0</v>
      </c>
      <c r="H17" s="18">
        <f t="shared" si="0"/>
        <v>0</v>
      </c>
      <c r="I17" s="16">
        <v>0</v>
      </c>
      <c r="J17" s="16">
        <v>0</v>
      </c>
      <c r="K17" s="69">
        <f t="shared" si="1"/>
        <v>0</v>
      </c>
      <c r="L17" s="118">
        <f>+'Grant Award &amp; Balance'!H15</f>
        <v>0</v>
      </c>
      <c r="M17" s="16">
        <v>0</v>
      </c>
      <c r="N17" s="279">
        <v>0</v>
      </c>
      <c r="O17" s="70">
        <f t="shared" si="6"/>
        <v>0</v>
      </c>
      <c r="Q17" s="71">
        <f>+M17+'RFP 8'!Q17</f>
        <v>0</v>
      </c>
      <c r="R17" s="72">
        <f>+N17+'RFP 8'!R17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8'!K18</f>
        <v>0</v>
      </c>
      <c r="H18" s="18">
        <f t="shared" si="0"/>
        <v>0</v>
      </c>
      <c r="I18" s="16">
        <v>0</v>
      </c>
      <c r="J18" s="16">
        <v>0</v>
      </c>
      <c r="K18" s="69">
        <f t="shared" si="1"/>
        <v>0</v>
      </c>
      <c r="L18" s="118">
        <f>+'Grant Award &amp; Balance'!H16</f>
        <v>0</v>
      </c>
      <c r="M18" s="16">
        <v>0</v>
      </c>
      <c r="N18" s="279">
        <v>0</v>
      </c>
      <c r="O18" s="70">
        <f t="shared" si="6"/>
        <v>0</v>
      </c>
      <c r="Q18" s="71">
        <f>+M18+'RFP 8'!Q18</f>
        <v>0</v>
      </c>
      <c r="R18" s="72">
        <f>+N18+'RFP 8'!R18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8'!K19</f>
        <v>0</v>
      </c>
      <c r="H19" s="18">
        <f t="shared" si="0"/>
        <v>0</v>
      </c>
      <c r="I19" s="16">
        <v>0</v>
      </c>
      <c r="J19" s="16">
        <v>0</v>
      </c>
      <c r="K19" s="69">
        <f t="shared" si="1"/>
        <v>0</v>
      </c>
      <c r="L19" s="118">
        <f>+'Grant Award &amp; Balance'!H17</f>
        <v>0</v>
      </c>
      <c r="M19" s="16">
        <v>0</v>
      </c>
      <c r="N19" s="279">
        <v>0</v>
      </c>
      <c r="O19" s="70">
        <f t="shared" si="6"/>
        <v>0</v>
      </c>
      <c r="Q19" s="71">
        <f>+M19+'RFP 8'!Q19</f>
        <v>0</v>
      </c>
      <c r="R19" s="72">
        <f>+N19+'RFP 8'!R19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8'!K20</f>
        <v>0</v>
      </c>
      <c r="H20" s="18">
        <f t="shared" si="0"/>
        <v>0</v>
      </c>
      <c r="I20" s="16">
        <v>0</v>
      </c>
      <c r="J20" s="16">
        <v>0</v>
      </c>
      <c r="K20" s="69">
        <f t="shared" si="1"/>
        <v>0</v>
      </c>
      <c r="L20" s="118">
        <f>+'Grant Award &amp; Balance'!H18</f>
        <v>0</v>
      </c>
      <c r="M20" s="16">
        <v>0</v>
      </c>
      <c r="N20" s="279">
        <v>0</v>
      </c>
      <c r="O20" s="70">
        <f t="shared" si="6"/>
        <v>0</v>
      </c>
      <c r="Q20" s="71">
        <f>+M20+'RFP 8'!Q20</f>
        <v>0</v>
      </c>
      <c r="R20" s="72">
        <f>+N20+'RFP 8'!R20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8'!K21</f>
        <v>0</v>
      </c>
      <c r="H21" s="18">
        <f t="shared" si="0"/>
        <v>0</v>
      </c>
      <c r="I21" s="16">
        <v>0</v>
      </c>
      <c r="J21" s="16">
        <v>0</v>
      </c>
      <c r="K21" s="69">
        <f t="shared" si="1"/>
        <v>0</v>
      </c>
      <c r="L21" s="118">
        <f>+'Grant Award &amp; Balance'!H19</f>
        <v>0</v>
      </c>
      <c r="M21" s="16">
        <v>0</v>
      </c>
      <c r="N21" s="279">
        <v>0</v>
      </c>
      <c r="O21" s="70">
        <f t="shared" si="6"/>
        <v>0</v>
      </c>
      <c r="Q21" s="71">
        <f>+M21+'RFP 8'!Q21</f>
        <v>0</v>
      </c>
      <c r="R21" s="72">
        <f>+N21+'RFP 8'!R21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8'!K23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OKUvuVU3gLdT9GLn/CBNh1MQRcyiymx51pVcpEjBB7Cx9B7LxWyjVU9Q6msZeuf1vmCo43B5aGJQBc1Chj4p4w==" saltValue="s1VZzqSV62LYkaChis0pBA==" spinCount="100000" sheet="1" selectLockedCells="1"/>
  <dataConsolidate/>
  <mergeCells count="30">
    <mergeCell ref="I38:L38"/>
    <mergeCell ref="D38:G38"/>
    <mergeCell ref="N38:O38"/>
    <mergeCell ref="I5:J5"/>
    <mergeCell ref="M5:O5"/>
    <mergeCell ref="G34:J34"/>
    <mergeCell ref="M34:N34"/>
    <mergeCell ref="C23:E23"/>
    <mergeCell ref="D9:F9"/>
    <mergeCell ref="G9:K9"/>
    <mergeCell ref="M11:N11"/>
    <mergeCell ref="A9:C9"/>
    <mergeCell ref="L9:O9"/>
    <mergeCell ref="A12:B12"/>
    <mergeCell ref="A13:B13"/>
    <mergeCell ref="A14:B14"/>
    <mergeCell ref="I2:J2"/>
    <mergeCell ref="I3:J3"/>
    <mergeCell ref="M3:O3"/>
    <mergeCell ref="I4:J4"/>
    <mergeCell ref="M4:O4"/>
    <mergeCell ref="A22:B22"/>
    <mergeCell ref="A21:B21"/>
    <mergeCell ref="A19:B19"/>
    <mergeCell ref="A20:B20"/>
    <mergeCell ref="A10:B10"/>
    <mergeCell ref="A18:B18"/>
    <mergeCell ref="A15:B15"/>
    <mergeCell ref="A16:B16"/>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10</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9'!K13</f>
        <v>0</v>
      </c>
      <c r="H13" s="18">
        <f t="shared" ref="H13:H23" si="0">+F13</f>
        <v>0</v>
      </c>
      <c r="I13" s="16">
        <v>0</v>
      </c>
      <c r="J13" s="16">
        <v>0</v>
      </c>
      <c r="K13" s="69">
        <f t="shared" ref="K13:K23" si="1">+SUM(G13:I13)-ABS(J13)</f>
        <v>0</v>
      </c>
      <c r="L13" s="118">
        <f>+'Grant Award &amp; Balance'!H11</f>
        <v>0</v>
      </c>
      <c r="M13" s="16">
        <v>0</v>
      </c>
      <c r="N13" s="279">
        <v>0</v>
      </c>
      <c r="O13" s="70">
        <f>+S13</f>
        <v>0</v>
      </c>
      <c r="Q13" s="71">
        <f>+M13+'RFP 9'!Q13</f>
        <v>0</v>
      </c>
      <c r="R13" s="72">
        <f>+N13+'RFP 9'!R13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9'!K14</f>
        <v>0</v>
      </c>
      <c r="H14" s="18">
        <f t="shared" si="0"/>
        <v>0</v>
      </c>
      <c r="I14" s="16">
        <v>0</v>
      </c>
      <c r="J14" s="16">
        <v>0</v>
      </c>
      <c r="K14" s="69">
        <f t="shared" si="1"/>
        <v>0</v>
      </c>
      <c r="L14" s="118">
        <f>+'Grant Award &amp; Balance'!H12</f>
        <v>0</v>
      </c>
      <c r="M14" s="16">
        <v>0</v>
      </c>
      <c r="N14" s="279">
        <v>0</v>
      </c>
      <c r="O14" s="70">
        <f t="shared" ref="O14:O21" si="6">+S14</f>
        <v>0</v>
      </c>
      <c r="Q14" s="71">
        <f>+M14+'RFP 9'!Q14</f>
        <v>0</v>
      </c>
      <c r="R14" s="72">
        <f>+N14+'RFP 9'!R14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9'!K15</f>
        <v>0</v>
      </c>
      <c r="H15" s="18">
        <f t="shared" si="0"/>
        <v>0</v>
      </c>
      <c r="I15" s="16">
        <v>0</v>
      </c>
      <c r="J15" s="16">
        <v>0</v>
      </c>
      <c r="K15" s="69">
        <f t="shared" si="1"/>
        <v>0</v>
      </c>
      <c r="L15" s="118">
        <f>+'Grant Award &amp; Balance'!H13</f>
        <v>0</v>
      </c>
      <c r="M15" s="16">
        <v>0</v>
      </c>
      <c r="N15" s="279">
        <v>0</v>
      </c>
      <c r="O15" s="70">
        <f t="shared" si="6"/>
        <v>0</v>
      </c>
      <c r="Q15" s="71">
        <f>+M15+'RFP 9'!Q15</f>
        <v>0</v>
      </c>
      <c r="R15" s="72">
        <f>+N15+'RFP 9'!R15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9'!K16</f>
        <v>0</v>
      </c>
      <c r="H16" s="18">
        <f t="shared" si="0"/>
        <v>0</v>
      </c>
      <c r="I16" s="16">
        <v>0</v>
      </c>
      <c r="J16" s="16">
        <v>0</v>
      </c>
      <c r="K16" s="69">
        <f t="shared" si="1"/>
        <v>0</v>
      </c>
      <c r="L16" s="118">
        <f>+'Grant Award &amp; Balance'!H14</f>
        <v>0</v>
      </c>
      <c r="M16" s="16">
        <v>0</v>
      </c>
      <c r="N16" s="279">
        <v>0</v>
      </c>
      <c r="O16" s="70">
        <f t="shared" si="6"/>
        <v>0</v>
      </c>
      <c r="Q16" s="71">
        <f>+M16+'RFP 9'!Q16</f>
        <v>0</v>
      </c>
      <c r="R16" s="72">
        <f>+N16+'RFP 9'!R16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9'!K17</f>
        <v>0</v>
      </c>
      <c r="H17" s="18">
        <f t="shared" si="0"/>
        <v>0</v>
      </c>
      <c r="I17" s="16">
        <v>0</v>
      </c>
      <c r="J17" s="16">
        <v>0</v>
      </c>
      <c r="K17" s="69">
        <f t="shared" si="1"/>
        <v>0</v>
      </c>
      <c r="L17" s="118">
        <f>+'Grant Award &amp; Balance'!H15</f>
        <v>0</v>
      </c>
      <c r="M17" s="16">
        <v>0</v>
      </c>
      <c r="N17" s="279">
        <v>0</v>
      </c>
      <c r="O17" s="70">
        <f t="shared" si="6"/>
        <v>0</v>
      </c>
      <c r="Q17" s="71">
        <f>+M17+'RFP 9'!Q17</f>
        <v>0</v>
      </c>
      <c r="R17" s="72">
        <f>+N17+'RFP 9'!R17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9'!K18</f>
        <v>0</v>
      </c>
      <c r="H18" s="18">
        <f t="shared" si="0"/>
        <v>0</v>
      </c>
      <c r="I18" s="16">
        <v>0</v>
      </c>
      <c r="J18" s="16">
        <v>0</v>
      </c>
      <c r="K18" s="69">
        <f t="shared" si="1"/>
        <v>0</v>
      </c>
      <c r="L18" s="118">
        <f>+'Grant Award &amp; Balance'!H16</f>
        <v>0</v>
      </c>
      <c r="M18" s="16">
        <v>0</v>
      </c>
      <c r="N18" s="279">
        <v>0</v>
      </c>
      <c r="O18" s="70">
        <f t="shared" si="6"/>
        <v>0</v>
      </c>
      <c r="Q18" s="71">
        <f>+M18+'RFP 9'!Q18</f>
        <v>0</v>
      </c>
      <c r="R18" s="72">
        <f>+N18+'RFP 9'!R18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9'!K19</f>
        <v>0</v>
      </c>
      <c r="H19" s="18">
        <f t="shared" si="0"/>
        <v>0</v>
      </c>
      <c r="I19" s="16">
        <v>0</v>
      </c>
      <c r="J19" s="16">
        <v>0</v>
      </c>
      <c r="K19" s="69">
        <f t="shared" si="1"/>
        <v>0</v>
      </c>
      <c r="L19" s="118">
        <f>+'Grant Award &amp; Balance'!H17</f>
        <v>0</v>
      </c>
      <c r="M19" s="16">
        <v>0</v>
      </c>
      <c r="N19" s="279">
        <v>0</v>
      </c>
      <c r="O19" s="70">
        <f t="shared" si="6"/>
        <v>0</v>
      </c>
      <c r="Q19" s="71">
        <f>+M19+'RFP 9'!Q19</f>
        <v>0</v>
      </c>
      <c r="R19" s="72">
        <f>+N19+'RFP 9'!R19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9'!K20</f>
        <v>0</v>
      </c>
      <c r="H20" s="18">
        <f t="shared" si="0"/>
        <v>0</v>
      </c>
      <c r="I20" s="16">
        <v>0</v>
      </c>
      <c r="J20" s="16">
        <v>0</v>
      </c>
      <c r="K20" s="69">
        <f t="shared" si="1"/>
        <v>0</v>
      </c>
      <c r="L20" s="118">
        <f>+'Grant Award &amp; Balance'!H18</f>
        <v>0</v>
      </c>
      <c r="M20" s="16">
        <v>0</v>
      </c>
      <c r="N20" s="279">
        <v>0</v>
      </c>
      <c r="O20" s="70">
        <f t="shared" si="6"/>
        <v>0</v>
      </c>
      <c r="Q20" s="71">
        <f>+M20+'RFP 9'!Q20</f>
        <v>0</v>
      </c>
      <c r="R20" s="72">
        <f>+N20+'RFP 9'!R20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9'!K21</f>
        <v>0</v>
      </c>
      <c r="H21" s="18">
        <f t="shared" si="0"/>
        <v>0</v>
      </c>
      <c r="I21" s="16">
        <v>0</v>
      </c>
      <c r="J21" s="16">
        <v>0</v>
      </c>
      <c r="K21" s="69">
        <f t="shared" si="1"/>
        <v>0</v>
      </c>
      <c r="L21" s="118">
        <f>+'Grant Award &amp; Balance'!H19</f>
        <v>0</v>
      </c>
      <c r="M21" s="16">
        <v>0</v>
      </c>
      <c r="N21" s="279">
        <v>0</v>
      </c>
      <c r="O21" s="70">
        <f t="shared" si="6"/>
        <v>0</v>
      </c>
      <c r="Q21" s="71">
        <f>+M21+'RFP 9'!Q21</f>
        <v>0</v>
      </c>
      <c r="R21" s="72">
        <f>+N21+'RFP 9'!R21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9'!K23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M1z0hLwbPHetAtUanazl3uw+KmoPPv7Wgt6GYkB4/aPrA6zhulN8npY/F3TK0EXfO4ubGpLhQHyvxFU3X5NRpA==" saltValue="7WvoglLmJSCPn/bIua8pYg==" spinCount="100000" sheet="1" selectLockedCells="1"/>
  <dataConsolidate/>
  <mergeCells count="30">
    <mergeCell ref="I38:L38"/>
    <mergeCell ref="D38:G38"/>
    <mergeCell ref="N38:O38"/>
    <mergeCell ref="A13:B13"/>
    <mergeCell ref="A14:B14"/>
    <mergeCell ref="A15:B15"/>
    <mergeCell ref="A20:B20"/>
    <mergeCell ref="C23:E23"/>
    <mergeCell ref="I2:J2"/>
    <mergeCell ref="I3:J3"/>
    <mergeCell ref="A10:B10"/>
    <mergeCell ref="G34:J34"/>
    <mergeCell ref="M34:N34"/>
    <mergeCell ref="A22:B22"/>
    <mergeCell ref="A21:B21"/>
    <mergeCell ref="M3:O3"/>
    <mergeCell ref="I4:J4"/>
    <mergeCell ref="M4:O4"/>
    <mergeCell ref="A16:B16"/>
    <mergeCell ref="L9:O9"/>
    <mergeCell ref="I5:J5"/>
    <mergeCell ref="M5:O5"/>
    <mergeCell ref="A9:C9"/>
    <mergeCell ref="D9:F9"/>
    <mergeCell ref="G9:K9"/>
    <mergeCell ref="M11:N11"/>
    <mergeCell ref="A12:B12"/>
    <mergeCell ref="A18:B18"/>
    <mergeCell ref="A19:B19"/>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11</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10'!K13</f>
        <v>0</v>
      </c>
      <c r="H13" s="18">
        <f t="shared" ref="H13:H23" si="0">+F13</f>
        <v>0</v>
      </c>
      <c r="I13" s="16">
        <v>0</v>
      </c>
      <c r="J13" s="16">
        <v>0</v>
      </c>
      <c r="K13" s="69">
        <f t="shared" ref="K13:K23" si="1">+SUM(G13:I13)-ABS(J13)</f>
        <v>0</v>
      </c>
      <c r="L13" s="118">
        <f>+'Grant Award &amp; Balance'!H11</f>
        <v>0</v>
      </c>
      <c r="M13" s="16">
        <v>0</v>
      </c>
      <c r="N13" s="279">
        <v>0</v>
      </c>
      <c r="O13" s="70">
        <f>+S13</f>
        <v>0</v>
      </c>
      <c r="Q13" s="71">
        <f>+M13+'RFP 10'!Q13</f>
        <v>0</v>
      </c>
      <c r="R13" s="72">
        <f>+N13+'RFP 10'!R13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10'!K14</f>
        <v>0</v>
      </c>
      <c r="H14" s="18">
        <f t="shared" si="0"/>
        <v>0</v>
      </c>
      <c r="I14" s="16">
        <v>0</v>
      </c>
      <c r="J14" s="16">
        <v>0</v>
      </c>
      <c r="K14" s="69">
        <f t="shared" si="1"/>
        <v>0</v>
      </c>
      <c r="L14" s="118">
        <f>+'Grant Award &amp; Balance'!H12</f>
        <v>0</v>
      </c>
      <c r="M14" s="16">
        <v>0</v>
      </c>
      <c r="N14" s="279">
        <v>0</v>
      </c>
      <c r="O14" s="70">
        <f t="shared" ref="O14:O21" si="6">+S14</f>
        <v>0</v>
      </c>
      <c r="Q14" s="71">
        <f>+M14+'RFP 10'!Q14</f>
        <v>0</v>
      </c>
      <c r="R14" s="72">
        <f>+N14+'RFP 10'!R14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10'!K15</f>
        <v>0</v>
      </c>
      <c r="H15" s="18">
        <f t="shared" si="0"/>
        <v>0</v>
      </c>
      <c r="I15" s="16">
        <v>0</v>
      </c>
      <c r="J15" s="16">
        <v>0</v>
      </c>
      <c r="K15" s="69">
        <f t="shared" si="1"/>
        <v>0</v>
      </c>
      <c r="L15" s="118">
        <f>+'Grant Award &amp; Balance'!H13</f>
        <v>0</v>
      </c>
      <c r="M15" s="16">
        <v>0</v>
      </c>
      <c r="N15" s="279">
        <v>0</v>
      </c>
      <c r="O15" s="70">
        <f t="shared" si="6"/>
        <v>0</v>
      </c>
      <c r="Q15" s="71">
        <f>+M15+'RFP 10'!Q15</f>
        <v>0</v>
      </c>
      <c r="R15" s="72">
        <f>+N15+'RFP 10'!R15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10'!K16</f>
        <v>0</v>
      </c>
      <c r="H16" s="18">
        <f t="shared" si="0"/>
        <v>0</v>
      </c>
      <c r="I16" s="16">
        <v>0</v>
      </c>
      <c r="J16" s="16">
        <v>0</v>
      </c>
      <c r="K16" s="69">
        <f t="shared" si="1"/>
        <v>0</v>
      </c>
      <c r="L16" s="118">
        <f>+'Grant Award &amp; Balance'!H14</f>
        <v>0</v>
      </c>
      <c r="M16" s="16">
        <v>0</v>
      </c>
      <c r="N16" s="279">
        <v>0</v>
      </c>
      <c r="O16" s="70">
        <f t="shared" si="6"/>
        <v>0</v>
      </c>
      <c r="Q16" s="71">
        <f>+M16+'RFP 10'!Q16</f>
        <v>0</v>
      </c>
      <c r="R16" s="72">
        <f>+N16+'RFP 10'!R16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10'!K17</f>
        <v>0</v>
      </c>
      <c r="H17" s="18">
        <f t="shared" si="0"/>
        <v>0</v>
      </c>
      <c r="I17" s="16">
        <v>0</v>
      </c>
      <c r="J17" s="16">
        <v>0</v>
      </c>
      <c r="K17" s="69">
        <f t="shared" si="1"/>
        <v>0</v>
      </c>
      <c r="L17" s="118">
        <f>+'Grant Award &amp; Balance'!H15</f>
        <v>0</v>
      </c>
      <c r="M17" s="16">
        <v>0</v>
      </c>
      <c r="N17" s="279">
        <v>0</v>
      </c>
      <c r="O17" s="70">
        <f t="shared" si="6"/>
        <v>0</v>
      </c>
      <c r="Q17" s="71">
        <f>+M17+'RFP 10'!Q17</f>
        <v>0</v>
      </c>
      <c r="R17" s="72">
        <f>+N17+'RFP 10'!R17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10'!K18</f>
        <v>0</v>
      </c>
      <c r="H18" s="18">
        <f t="shared" si="0"/>
        <v>0</v>
      </c>
      <c r="I18" s="16">
        <v>0</v>
      </c>
      <c r="J18" s="16">
        <v>0</v>
      </c>
      <c r="K18" s="69">
        <f t="shared" si="1"/>
        <v>0</v>
      </c>
      <c r="L18" s="118">
        <f>+'Grant Award &amp; Balance'!H16</f>
        <v>0</v>
      </c>
      <c r="M18" s="16">
        <v>0</v>
      </c>
      <c r="N18" s="279">
        <v>0</v>
      </c>
      <c r="O18" s="70">
        <f t="shared" si="6"/>
        <v>0</v>
      </c>
      <c r="Q18" s="71">
        <f>+M18+'RFP 10'!Q18</f>
        <v>0</v>
      </c>
      <c r="R18" s="72">
        <f>+N18+'RFP 10'!R18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10'!K19</f>
        <v>0</v>
      </c>
      <c r="H19" s="18">
        <f t="shared" si="0"/>
        <v>0</v>
      </c>
      <c r="I19" s="16">
        <v>0</v>
      </c>
      <c r="J19" s="16">
        <v>0</v>
      </c>
      <c r="K19" s="69">
        <f t="shared" si="1"/>
        <v>0</v>
      </c>
      <c r="L19" s="118">
        <f>+'Grant Award &amp; Balance'!H17</f>
        <v>0</v>
      </c>
      <c r="M19" s="16">
        <v>0</v>
      </c>
      <c r="N19" s="279">
        <v>0</v>
      </c>
      <c r="O19" s="70">
        <f t="shared" si="6"/>
        <v>0</v>
      </c>
      <c r="Q19" s="71">
        <f>+M19+'RFP 10'!Q19</f>
        <v>0</v>
      </c>
      <c r="R19" s="72">
        <f>+N19+'RFP 10'!R19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10'!K20</f>
        <v>0</v>
      </c>
      <c r="H20" s="18">
        <f t="shared" si="0"/>
        <v>0</v>
      </c>
      <c r="I20" s="16">
        <v>0</v>
      </c>
      <c r="J20" s="16">
        <v>0</v>
      </c>
      <c r="K20" s="69">
        <f t="shared" si="1"/>
        <v>0</v>
      </c>
      <c r="L20" s="118">
        <f>+'Grant Award &amp; Balance'!H18</f>
        <v>0</v>
      </c>
      <c r="M20" s="16">
        <v>0</v>
      </c>
      <c r="N20" s="279">
        <v>0</v>
      </c>
      <c r="O20" s="70">
        <f t="shared" si="6"/>
        <v>0</v>
      </c>
      <c r="Q20" s="71">
        <f>+M20+'RFP 10'!Q20</f>
        <v>0</v>
      </c>
      <c r="R20" s="72">
        <f>+N20+'RFP 10'!R20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10'!K21</f>
        <v>0</v>
      </c>
      <c r="H21" s="18">
        <f t="shared" si="0"/>
        <v>0</v>
      </c>
      <c r="I21" s="16">
        <v>0</v>
      </c>
      <c r="J21" s="16">
        <v>0</v>
      </c>
      <c r="K21" s="69">
        <f t="shared" si="1"/>
        <v>0</v>
      </c>
      <c r="L21" s="118">
        <f>+'Grant Award &amp; Balance'!H19</f>
        <v>0</v>
      </c>
      <c r="M21" s="16">
        <v>0</v>
      </c>
      <c r="N21" s="279">
        <v>0</v>
      </c>
      <c r="O21" s="70">
        <f t="shared" si="6"/>
        <v>0</v>
      </c>
      <c r="Q21" s="71">
        <f>+M21+'RFP 10'!Q21</f>
        <v>0</v>
      </c>
      <c r="R21" s="72">
        <f>+N21+'RFP 10'!R21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10'!K23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4e/53ZGgCqNGAV73szWncdiBfGBJ+v/MzDHveEEkSTRN2E9EloSm4jCFrK/zuHFHnFam0sRTVXbv0O+k+3y9EQ==" saltValue="43bFT95W/sAUSKcLwpI5Dg==" spinCount="100000" sheet="1" selectLockedCells="1"/>
  <dataConsolidate/>
  <mergeCells count="30">
    <mergeCell ref="I38:L38"/>
    <mergeCell ref="D38:G38"/>
    <mergeCell ref="N38:O38"/>
    <mergeCell ref="I5:J5"/>
    <mergeCell ref="M5:O5"/>
    <mergeCell ref="G34:J34"/>
    <mergeCell ref="M34:N34"/>
    <mergeCell ref="C23:E23"/>
    <mergeCell ref="D9:F9"/>
    <mergeCell ref="G9:K9"/>
    <mergeCell ref="M11:N11"/>
    <mergeCell ref="A9:C9"/>
    <mergeCell ref="L9:O9"/>
    <mergeCell ref="A12:B12"/>
    <mergeCell ref="A13:B13"/>
    <mergeCell ref="A14:B14"/>
    <mergeCell ref="I2:J2"/>
    <mergeCell ref="I3:J3"/>
    <mergeCell ref="M3:O3"/>
    <mergeCell ref="I4:J4"/>
    <mergeCell ref="M4:O4"/>
    <mergeCell ref="A22:B22"/>
    <mergeCell ref="A21:B21"/>
    <mergeCell ref="A19:B19"/>
    <mergeCell ref="A20:B20"/>
    <mergeCell ref="A10:B10"/>
    <mergeCell ref="A18:B18"/>
    <mergeCell ref="A15:B15"/>
    <mergeCell ref="A16:B16"/>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12</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11'!K13</f>
        <v>0</v>
      </c>
      <c r="H13" s="18">
        <f t="shared" ref="H13:H23" si="0">+F13</f>
        <v>0</v>
      </c>
      <c r="I13" s="16">
        <v>0</v>
      </c>
      <c r="J13" s="16">
        <v>0</v>
      </c>
      <c r="K13" s="69">
        <f t="shared" ref="K13:K23" si="1">+SUM(G13:I13)-ABS(J13)</f>
        <v>0</v>
      </c>
      <c r="L13" s="118">
        <f>+'Grant Award &amp; Balance'!H11</f>
        <v>0</v>
      </c>
      <c r="M13" s="16">
        <v>0</v>
      </c>
      <c r="N13" s="279">
        <v>0</v>
      </c>
      <c r="O13" s="70">
        <f>+S13</f>
        <v>0</v>
      </c>
      <c r="Q13" s="71">
        <f>+M13+'RFP 11'!Q13</f>
        <v>0</v>
      </c>
      <c r="R13" s="72">
        <f>+N13+'RFP 11'!R13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11'!K14</f>
        <v>0</v>
      </c>
      <c r="H14" s="18">
        <f t="shared" si="0"/>
        <v>0</v>
      </c>
      <c r="I14" s="16">
        <v>0</v>
      </c>
      <c r="J14" s="16">
        <v>0</v>
      </c>
      <c r="K14" s="69">
        <f t="shared" si="1"/>
        <v>0</v>
      </c>
      <c r="L14" s="118">
        <f>+'Grant Award &amp; Balance'!H12</f>
        <v>0</v>
      </c>
      <c r="M14" s="16">
        <v>0</v>
      </c>
      <c r="N14" s="279">
        <v>0</v>
      </c>
      <c r="O14" s="70">
        <f t="shared" ref="O14:O21" si="6">+S14</f>
        <v>0</v>
      </c>
      <c r="Q14" s="71">
        <f>+M14+'RFP 11'!Q14</f>
        <v>0</v>
      </c>
      <c r="R14" s="72">
        <f>+N14+'RFP 11'!R14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11'!K15</f>
        <v>0</v>
      </c>
      <c r="H15" s="18">
        <f t="shared" si="0"/>
        <v>0</v>
      </c>
      <c r="I15" s="16">
        <v>0</v>
      </c>
      <c r="J15" s="16">
        <v>0</v>
      </c>
      <c r="K15" s="69">
        <f t="shared" si="1"/>
        <v>0</v>
      </c>
      <c r="L15" s="118">
        <f>+'Grant Award &amp; Balance'!H13</f>
        <v>0</v>
      </c>
      <c r="M15" s="16">
        <v>0</v>
      </c>
      <c r="N15" s="279">
        <v>0</v>
      </c>
      <c r="O15" s="70">
        <f t="shared" si="6"/>
        <v>0</v>
      </c>
      <c r="Q15" s="71">
        <f>+M15+'RFP 11'!Q15</f>
        <v>0</v>
      </c>
      <c r="R15" s="72">
        <f>+N15+'RFP 11'!R15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11'!K16</f>
        <v>0</v>
      </c>
      <c r="H16" s="18">
        <f t="shared" si="0"/>
        <v>0</v>
      </c>
      <c r="I16" s="16">
        <v>0</v>
      </c>
      <c r="J16" s="16">
        <v>0</v>
      </c>
      <c r="K16" s="69">
        <f t="shared" si="1"/>
        <v>0</v>
      </c>
      <c r="L16" s="118">
        <f>+'Grant Award &amp; Balance'!H14</f>
        <v>0</v>
      </c>
      <c r="M16" s="16">
        <v>0</v>
      </c>
      <c r="N16" s="279">
        <v>0</v>
      </c>
      <c r="O16" s="70">
        <f t="shared" si="6"/>
        <v>0</v>
      </c>
      <c r="Q16" s="71">
        <f>+M16+'RFP 11'!Q16</f>
        <v>0</v>
      </c>
      <c r="R16" s="72">
        <f>+N16+'RFP 11'!R16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11'!K17</f>
        <v>0</v>
      </c>
      <c r="H17" s="18">
        <f t="shared" si="0"/>
        <v>0</v>
      </c>
      <c r="I17" s="16">
        <v>0</v>
      </c>
      <c r="J17" s="16">
        <v>0</v>
      </c>
      <c r="K17" s="69">
        <f t="shared" si="1"/>
        <v>0</v>
      </c>
      <c r="L17" s="118">
        <f>+'Grant Award &amp; Balance'!H15</f>
        <v>0</v>
      </c>
      <c r="M17" s="16">
        <v>0</v>
      </c>
      <c r="N17" s="279">
        <v>0</v>
      </c>
      <c r="O17" s="70">
        <f t="shared" si="6"/>
        <v>0</v>
      </c>
      <c r="Q17" s="71">
        <f>+M17+'RFP 11'!Q17</f>
        <v>0</v>
      </c>
      <c r="R17" s="72">
        <f>+N17+'RFP 11'!R17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11'!K18</f>
        <v>0</v>
      </c>
      <c r="H18" s="18">
        <f t="shared" si="0"/>
        <v>0</v>
      </c>
      <c r="I18" s="16">
        <v>0</v>
      </c>
      <c r="J18" s="16">
        <v>0</v>
      </c>
      <c r="K18" s="69">
        <f t="shared" si="1"/>
        <v>0</v>
      </c>
      <c r="L18" s="118">
        <f>+'Grant Award &amp; Balance'!H16</f>
        <v>0</v>
      </c>
      <c r="M18" s="16">
        <v>0</v>
      </c>
      <c r="N18" s="279">
        <v>0</v>
      </c>
      <c r="O18" s="70">
        <f t="shared" si="6"/>
        <v>0</v>
      </c>
      <c r="Q18" s="71">
        <f>+M18+'RFP 11'!Q18</f>
        <v>0</v>
      </c>
      <c r="R18" s="72">
        <f>+N18+'RFP 11'!R18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11'!K19</f>
        <v>0</v>
      </c>
      <c r="H19" s="18">
        <f t="shared" si="0"/>
        <v>0</v>
      </c>
      <c r="I19" s="16">
        <v>0</v>
      </c>
      <c r="J19" s="16">
        <v>0</v>
      </c>
      <c r="K19" s="69">
        <f t="shared" si="1"/>
        <v>0</v>
      </c>
      <c r="L19" s="118">
        <f>+'Grant Award &amp; Balance'!H17</f>
        <v>0</v>
      </c>
      <c r="M19" s="16">
        <v>0</v>
      </c>
      <c r="N19" s="279">
        <v>0</v>
      </c>
      <c r="O19" s="70">
        <f t="shared" si="6"/>
        <v>0</v>
      </c>
      <c r="Q19" s="71">
        <f>+M19+'RFP 11'!Q19</f>
        <v>0</v>
      </c>
      <c r="R19" s="72">
        <f>+N19+'RFP 11'!R19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11'!K20</f>
        <v>0</v>
      </c>
      <c r="H20" s="18">
        <f t="shared" si="0"/>
        <v>0</v>
      </c>
      <c r="I20" s="16">
        <v>0</v>
      </c>
      <c r="J20" s="16">
        <v>0</v>
      </c>
      <c r="K20" s="69">
        <f t="shared" si="1"/>
        <v>0</v>
      </c>
      <c r="L20" s="118">
        <f>+'Grant Award &amp; Balance'!H18</f>
        <v>0</v>
      </c>
      <c r="M20" s="16">
        <v>0</v>
      </c>
      <c r="N20" s="279">
        <v>0</v>
      </c>
      <c r="O20" s="70">
        <f t="shared" si="6"/>
        <v>0</v>
      </c>
      <c r="Q20" s="71">
        <f>+M20+'RFP 11'!Q20</f>
        <v>0</v>
      </c>
      <c r="R20" s="72">
        <f>+N20+'RFP 11'!R20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11'!K21</f>
        <v>0</v>
      </c>
      <c r="H21" s="18">
        <f t="shared" si="0"/>
        <v>0</v>
      </c>
      <c r="I21" s="16">
        <v>0</v>
      </c>
      <c r="J21" s="16">
        <v>0</v>
      </c>
      <c r="K21" s="69">
        <f t="shared" si="1"/>
        <v>0</v>
      </c>
      <c r="L21" s="118">
        <f>+'Grant Award &amp; Balance'!H19</f>
        <v>0</v>
      </c>
      <c r="M21" s="16">
        <v>0</v>
      </c>
      <c r="N21" s="279">
        <v>0</v>
      </c>
      <c r="O21" s="70">
        <f t="shared" si="6"/>
        <v>0</v>
      </c>
      <c r="Q21" s="71">
        <f>+M21+'RFP 11'!Q21</f>
        <v>0</v>
      </c>
      <c r="R21" s="72">
        <f>+N21+'RFP 11'!R21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11'!K23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7QSlxlbnvvjcskeaKG0Ls5dTXZgoW0bA+HRZbniokJmyV/1vwmh000Xr6FjtsTY8YlE3i014bGa2UTjGnaLN8g==" saltValue="l+r8+elg9pU/RbQLtclYGA==" spinCount="100000" sheet="1" selectLockedCells="1"/>
  <dataConsolidate/>
  <mergeCells count="30">
    <mergeCell ref="I38:L38"/>
    <mergeCell ref="D38:G38"/>
    <mergeCell ref="N38:O38"/>
    <mergeCell ref="A13:B13"/>
    <mergeCell ref="A14:B14"/>
    <mergeCell ref="A15:B15"/>
    <mergeCell ref="A20:B20"/>
    <mergeCell ref="C23:E23"/>
    <mergeCell ref="I2:J2"/>
    <mergeCell ref="I3:J3"/>
    <mergeCell ref="A10:B10"/>
    <mergeCell ref="G34:J34"/>
    <mergeCell ref="M34:N34"/>
    <mergeCell ref="A22:B22"/>
    <mergeCell ref="A21:B21"/>
    <mergeCell ref="M3:O3"/>
    <mergeCell ref="I4:J4"/>
    <mergeCell ref="M4:O4"/>
    <mergeCell ref="A16:B16"/>
    <mergeCell ref="L9:O9"/>
    <mergeCell ref="I5:J5"/>
    <mergeCell ref="M5:O5"/>
    <mergeCell ref="A9:C9"/>
    <mergeCell ref="D9:F9"/>
    <mergeCell ref="G9:K9"/>
    <mergeCell ref="M11:N11"/>
    <mergeCell ref="A12:B12"/>
    <mergeCell ref="A18:B18"/>
    <mergeCell ref="A19:B19"/>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13</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12'!K13</f>
        <v>0</v>
      </c>
      <c r="H13" s="18">
        <f t="shared" ref="H13:H23" si="0">+F13</f>
        <v>0</v>
      </c>
      <c r="I13" s="16">
        <v>0</v>
      </c>
      <c r="J13" s="16">
        <v>0</v>
      </c>
      <c r="K13" s="69">
        <f t="shared" ref="K13:K23" si="1">+SUM(G13:I13)-ABS(J13)</f>
        <v>0</v>
      </c>
      <c r="L13" s="118">
        <f>+'Grant Award &amp; Balance'!H11</f>
        <v>0</v>
      </c>
      <c r="M13" s="16">
        <v>0</v>
      </c>
      <c r="N13" s="279">
        <v>0</v>
      </c>
      <c r="O13" s="70">
        <f>+S13</f>
        <v>0</v>
      </c>
      <c r="Q13" s="71">
        <f>+M13+'RFP 12'!Q13</f>
        <v>0</v>
      </c>
      <c r="R13" s="72">
        <f>+N13+'RFP 12'!R13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12'!K14</f>
        <v>0</v>
      </c>
      <c r="H14" s="18">
        <f t="shared" si="0"/>
        <v>0</v>
      </c>
      <c r="I14" s="16">
        <v>0</v>
      </c>
      <c r="J14" s="16">
        <v>0</v>
      </c>
      <c r="K14" s="69">
        <f t="shared" si="1"/>
        <v>0</v>
      </c>
      <c r="L14" s="118">
        <f>+'Grant Award &amp; Balance'!H12</f>
        <v>0</v>
      </c>
      <c r="M14" s="16">
        <v>0</v>
      </c>
      <c r="N14" s="279">
        <v>0</v>
      </c>
      <c r="O14" s="70">
        <f t="shared" ref="O14:O21" si="6">+S14</f>
        <v>0</v>
      </c>
      <c r="Q14" s="71">
        <f>+M14+'RFP 12'!Q14</f>
        <v>0</v>
      </c>
      <c r="R14" s="72">
        <f>+N14+'RFP 12'!R14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12'!K15</f>
        <v>0</v>
      </c>
      <c r="H15" s="18">
        <f t="shared" si="0"/>
        <v>0</v>
      </c>
      <c r="I15" s="16">
        <v>0</v>
      </c>
      <c r="J15" s="16">
        <v>0</v>
      </c>
      <c r="K15" s="69">
        <f t="shared" si="1"/>
        <v>0</v>
      </c>
      <c r="L15" s="118">
        <f>+'Grant Award &amp; Balance'!H13</f>
        <v>0</v>
      </c>
      <c r="M15" s="16">
        <v>0</v>
      </c>
      <c r="N15" s="279">
        <v>0</v>
      </c>
      <c r="O15" s="70">
        <f t="shared" si="6"/>
        <v>0</v>
      </c>
      <c r="Q15" s="71">
        <f>+M15+'RFP 12'!Q15</f>
        <v>0</v>
      </c>
      <c r="R15" s="72">
        <f>+N15+'RFP 12'!R15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12'!K16</f>
        <v>0</v>
      </c>
      <c r="H16" s="18">
        <f t="shared" si="0"/>
        <v>0</v>
      </c>
      <c r="I16" s="16">
        <v>0</v>
      </c>
      <c r="J16" s="16">
        <v>0</v>
      </c>
      <c r="K16" s="69">
        <f t="shared" si="1"/>
        <v>0</v>
      </c>
      <c r="L16" s="118">
        <f>+'Grant Award &amp; Balance'!H14</f>
        <v>0</v>
      </c>
      <c r="M16" s="16">
        <v>0</v>
      </c>
      <c r="N16" s="279">
        <v>0</v>
      </c>
      <c r="O16" s="70">
        <f t="shared" si="6"/>
        <v>0</v>
      </c>
      <c r="Q16" s="71">
        <f>+M16+'RFP 12'!Q16</f>
        <v>0</v>
      </c>
      <c r="R16" s="72">
        <f>+N16+'RFP 12'!R16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12'!K17</f>
        <v>0</v>
      </c>
      <c r="H17" s="18">
        <f t="shared" si="0"/>
        <v>0</v>
      </c>
      <c r="I17" s="16">
        <v>0</v>
      </c>
      <c r="J17" s="16">
        <v>0</v>
      </c>
      <c r="K17" s="69">
        <f t="shared" si="1"/>
        <v>0</v>
      </c>
      <c r="L17" s="118">
        <f>+'Grant Award &amp; Balance'!H15</f>
        <v>0</v>
      </c>
      <c r="M17" s="16">
        <v>0</v>
      </c>
      <c r="N17" s="279">
        <v>0</v>
      </c>
      <c r="O17" s="70">
        <f t="shared" si="6"/>
        <v>0</v>
      </c>
      <c r="Q17" s="71">
        <f>+M17+'RFP 12'!Q17</f>
        <v>0</v>
      </c>
      <c r="R17" s="72">
        <f>+N17+'RFP 12'!R17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12'!K18</f>
        <v>0</v>
      </c>
      <c r="H18" s="18">
        <f t="shared" si="0"/>
        <v>0</v>
      </c>
      <c r="I18" s="16">
        <v>0</v>
      </c>
      <c r="J18" s="16">
        <v>0</v>
      </c>
      <c r="K18" s="69">
        <f t="shared" si="1"/>
        <v>0</v>
      </c>
      <c r="L18" s="118">
        <f>+'Grant Award &amp; Balance'!H16</f>
        <v>0</v>
      </c>
      <c r="M18" s="16">
        <v>0</v>
      </c>
      <c r="N18" s="279">
        <v>0</v>
      </c>
      <c r="O18" s="70">
        <f t="shared" si="6"/>
        <v>0</v>
      </c>
      <c r="Q18" s="71">
        <f>+M18+'RFP 12'!Q18</f>
        <v>0</v>
      </c>
      <c r="R18" s="72">
        <f>+N18+'RFP 12'!R18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12'!K19</f>
        <v>0</v>
      </c>
      <c r="H19" s="18">
        <f t="shared" si="0"/>
        <v>0</v>
      </c>
      <c r="I19" s="16">
        <v>0</v>
      </c>
      <c r="J19" s="16">
        <v>0</v>
      </c>
      <c r="K19" s="69">
        <f t="shared" si="1"/>
        <v>0</v>
      </c>
      <c r="L19" s="118">
        <f>+'Grant Award &amp; Balance'!H17</f>
        <v>0</v>
      </c>
      <c r="M19" s="16">
        <v>0</v>
      </c>
      <c r="N19" s="279">
        <v>0</v>
      </c>
      <c r="O19" s="70">
        <f t="shared" si="6"/>
        <v>0</v>
      </c>
      <c r="Q19" s="71">
        <f>+M19+'RFP 12'!Q19</f>
        <v>0</v>
      </c>
      <c r="R19" s="72">
        <f>+N19+'RFP 12'!R19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12'!K20</f>
        <v>0</v>
      </c>
      <c r="H20" s="18">
        <f t="shared" si="0"/>
        <v>0</v>
      </c>
      <c r="I20" s="16">
        <v>0</v>
      </c>
      <c r="J20" s="16">
        <v>0</v>
      </c>
      <c r="K20" s="69">
        <f t="shared" si="1"/>
        <v>0</v>
      </c>
      <c r="L20" s="118">
        <f>+'Grant Award &amp; Balance'!H18</f>
        <v>0</v>
      </c>
      <c r="M20" s="16">
        <v>0</v>
      </c>
      <c r="N20" s="279">
        <v>0</v>
      </c>
      <c r="O20" s="70">
        <f t="shared" si="6"/>
        <v>0</v>
      </c>
      <c r="Q20" s="71">
        <f>+M20+'RFP 12'!Q20</f>
        <v>0</v>
      </c>
      <c r="R20" s="72">
        <f>+N20+'RFP 12'!R20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12'!K21</f>
        <v>0</v>
      </c>
      <c r="H21" s="18">
        <f t="shared" si="0"/>
        <v>0</v>
      </c>
      <c r="I21" s="16">
        <v>0</v>
      </c>
      <c r="J21" s="16">
        <v>0</v>
      </c>
      <c r="K21" s="69">
        <f t="shared" si="1"/>
        <v>0</v>
      </c>
      <c r="L21" s="118">
        <f>+'Grant Award &amp; Balance'!H19</f>
        <v>0</v>
      </c>
      <c r="M21" s="16">
        <v>0</v>
      </c>
      <c r="N21" s="279">
        <v>0</v>
      </c>
      <c r="O21" s="70">
        <f t="shared" si="6"/>
        <v>0</v>
      </c>
      <c r="Q21" s="71">
        <f>+M21+'RFP 12'!Q21</f>
        <v>0</v>
      </c>
      <c r="R21" s="72">
        <f>+N21+'RFP 12'!R21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12'!K23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wKOQHTIveb9w8NdbYFv5zHJ7k37RK9/IRGeUjRxIjzYzkht1/5fePh9XA8h8R/BeCi2viNs2RVBw/K9yrs609w==" saltValue="JDPON/B/Yfbpt5qwIcAo7Q==" spinCount="100000" sheet="1" selectLockedCells="1"/>
  <dataConsolidate/>
  <mergeCells count="30">
    <mergeCell ref="I38:L38"/>
    <mergeCell ref="D38:G38"/>
    <mergeCell ref="N38:O38"/>
    <mergeCell ref="I5:J5"/>
    <mergeCell ref="M5:O5"/>
    <mergeCell ref="G34:J34"/>
    <mergeCell ref="M34:N34"/>
    <mergeCell ref="C23:E23"/>
    <mergeCell ref="D9:F9"/>
    <mergeCell ref="G9:K9"/>
    <mergeCell ref="M11:N11"/>
    <mergeCell ref="A9:C9"/>
    <mergeCell ref="L9:O9"/>
    <mergeCell ref="A12:B12"/>
    <mergeCell ref="A13:B13"/>
    <mergeCell ref="A14:B14"/>
    <mergeCell ref="I2:J2"/>
    <mergeCell ref="I3:J3"/>
    <mergeCell ref="M3:O3"/>
    <mergeCell ref="I4:J4"/>
    <mergeCell ref="M4:O4"/>
    <mergeCell ref="A22:B22"/>
    <mergeCell ref="A21:B21"/>
    <mergeCell ref="A19:B19"/>
    <mergeCell ref="A20:B20"/>
    <mergeCell ref="A10:B10"/>
    <mergeCell ref="A18:B18"/>
    <mergeCell ref="A15:B15"/>
    <mergeCell ref="A16:B16"/>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14</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13'!K13</f>
        <v>0</v>
      </c>
      <c r="H13" s="18">
        <f t="shared" ref="H13:H23" si="0">+F13</f>
        <v>0</v>
      </c>
      <c r="I13" s="16">
        <v>0</v>
      </c>
      <c r="J13" s="16">
        <v>0</v>
      </c>
      <c r="K13" s="69">
        <f t="shared" ref="K13:K23" si="1">+SUM(G13:I13)-ABS(J13)</f>
        <v>0</v>
      </c>
      <c r="L13" s="118">
        <f>+'Grant Award &amp; Balance'!H11</f>
        <v>0</v>
      </c>
      <c r="M13" s="16">
        <v>0</v>
      </c>
      <c r="N13" s="279">
        <v>0</v>
      </c>
      <c r="O13" s="70">
        <f>+S13</f>
        <v>0</v>
      </c>
      <c r="Q13" s="71">
        <f>+M13+'RFP 13'!Q13</f>
        <v>0</v>
      </c>
      <c r="R13" s="72">
        <f>+N13+'RFP 13'!R13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13'!K14</f>
        <v>0</v>
      </c>
      <c r="H14" s="18">
        <f t="shared" si="0"/>
        <v>0</v>
      </c>
      <c r="I14" s="16">
        <v>0</v>
      </c>
      <c r="J14" s="16">
        <v>0</v>
      </c>
      <c r="K14" s="69">
        <f t="shared" si="1"/>
        <v>0</v>
      </c>
      <c r="L14" s="118">
        <f>+'Grant Award &amp; Balance'!H12</f>
        <v>0</v>
      </c>
      <c r="M14" s="16">
        <v>0</v>
      </c>
      <c r="N14" s="279">
        <v>0</v>
      </c>
      <c r="O14" s="70">
        <f t="shared" ref="O14:O21" si="6">+S14</f>
        <v>0</v>
      </c>
      <c r="Q14" s="71">
        <f>+M14+'RFP 13'!Q14</f>
        <v>0</v>
      </c>
      <c r="R14" s="72">
        <f>+N14+'RFP 13'!R14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13'!K15</f>
        <v>0</v>
      </c>
      <c r="H15" s="18">
        <f t="shared" si="0"/>
        <v>0</v>
      </c>
      <c r="I15" s="16">
        <v>0</v>
      </c>
      <c r="J15" s="16">
        <v>0</v>
      </c>
      <c r="K15" s="69">
        <f t="shared" si="1"/>
        <v>0</v>
      </c>
      <c r="L15" s="118">
        <f>+'Grant Award &amp; Balance'!H13</f>
        <v>0</v>
      </c>
      <c r="M15" s="16">
        <v>0</v>
      </c>
      <c r="N15" s="279">
        <v>0</v>
      </c>
      <c r="O15" s="70">
        <f t="shared" si="6"/>
        <v>0</v>
      </c>
      <c r="Q15" s="71">
        <f>+M15+'RFP 13'!Q15</f>
        <v>0</v>
      </c>
      <c r="R15" s="72">
        <f>+N15+'RFP 13'!R15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13'!K16</f>
        <v>0</v>
      </c>
      <c r="H16" s="18">
        <f t="shared" si="0"/>
        <v>0</v>
      </c>
      <c r="I16" s="16">
        <v>0</v>
      </c>
      <c r="J16" s="16">
        <v>0</v>
      </c>
      <c r="K16" s="69">
        <f t="shared" si="1"/>
        <v>0</v>
      </c>
      <c r="L16" s="118">
        <f>+'Grant Award &amp; Balance'!H14</f>
        <v>0</v>
      </c>
      <c r="M16" s="16">
        <v>0</v>
      </c>
      <c r="N16" s="279">
        <v>0</v>
      </c>
      <c r="O16" s="70">
        <f t="shared" si="6"/>
        <v>0</v>
      </c>
      <c r="Q16" s="71">
        <f>+M16+'RFP 13'!Q16</f>
        <v>0</v>
      </c>
      <c r="R16" s="72">
        <f>+N16+'RFP 13'!R16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13'!K17</f>
        <v>0</v>
      </c>
      <c r="H17" s="18">
        <f t="shared" si="0"/>
        <v>0</v>
      </c>
      <c r="I17" s="16">
        <v>0</v>
      </c>
      <c r="J17" s="16">
        <v>0</v>
      </c>
      <c r="K17" s="69">
        <f t="shared" si="1"/>
        <v>0</v>
      </c>
      <c r="L17" s="118">
        <f>+'Grant Award &amp; Balance'!H15</f>
        <v>0</v>
      </c>
      <c r="M17" s="16">
        <v>0</v>
      </c>
      <c r="N17" s="279">
        <v>0</v>
      </c>
      <c r="O17" s="70">
        <f t="shared" si="6"/>
        <v>0</v>
      </c>
      <c r="Q17" s="71">
        <f>+M17+'RFP 13'!Q17</f>
        <v>0</v>
      </c>
      <c r="R17" s="72">
        <f>+N17+'RFP 13'!R17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13'!K18</f>
        <v>0</v>
      </c>
      <c r="H18" s="18">
        <f t="shared" si="0"/>
        <v>0</v>
      </c>
      <c r="I18" s="16">
        <v>0</v>
      </c>
      <c r="J18" s="16">
        <v>0</v>
      </c>
      <c r="K18" s="69">
        <f t="shared" si="1"/>
        <v>0</v>
      </c>
      <c r="L18" s="118">
        <f>+'Grant Award &amp; Balance'!H16</f>
        <v>0</v>
      </c>
      <c r="M18" s="16">
        <v>0</v>
      </c>
      <c r="N18" s="279">
        <v>0</v>
      </c>
      <c r="O18" s="70">
        <f t="shared" si="6"/>
        <v>0</v>
      </c>
      <c r="Q18" s="71">
        <f>+M18+'RFP 13'!Q18</f>
        <v>0</v>
      </c>
      <c r="R18" s="72">
        <f>+N18+'RFP 13'!R18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13'!K19</f>
        <v>0</v>
      </c>
      <c r="H19" s="18">
        <f t="shared" si="0"/>
        <v>0</v>
      </c>
      <c r="I19" s="16">
        <v>0</v>
      </c>
      <c r="J19" s="16">
        <v>0</v>
      </c>
      <c r="K19" s="69">
        <f t="shared" si="1"/>
        <v>0</v>
      </c>
      <c r="L19" s="118">
        <f>+'Grant Award &amp; Balance'!H17</f>
        <v>0</v>
      </c>
      <c r="M19" s="16">
        <v>0</v>
      </c>
      <c r="N19" s="279">
        <v>0</v>
      </c>
      <c r="O19" s="70">
        <f t="shared" si="6"/>
        <v>0</v>
      </c>
      <c r="Q19" s="71">
        <f>+M19+'RFP 13'!Q19</f>
        <v>0</v>
      </c>
      <c r="R19" s="72">
        <f>+N19+'RFP 13'!R19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13'!K20</f>
        <v>0</v>
      </c>
      <c r="H20" s="18">
        <f t="shared" si="0"/>
        <v>0</v>
      </c>
      <c r="I20" s="16">
        <v>0</v>
      </c>
      <c r="J20" s="16">
        <v>0</v>
      </c>
      <c r="K20" s="69">
        <f t="shared" si="1"/>
        <v>0</v>
      </c>
      <c r="L20" s="118">
        <f>+'Grant Award &amp; Balance'!H18</f>
        <v>0</v>
      </c>
      <c r="M20" s="16">
        <v>0</v>
      </c>
      <c r="N20" s="279">
        <v>0</v>
      </c>
      <c r="O20" s="70">
        <f t="shared" si="6"/>
        <v>0</v>
      </c>
      <c r="Q20" s="71">
        <f>+M20+'RFP 13'!Q20</f>
        <v>0</v>
      </c>
      <c r="R20" s="72">
        <f>+N20+'RFP 13'!R20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13'!K21</f>
        <v>0</v>
      </c>
      <c r="H21" s="18">
        <f t="shared" si="0"/>
        <v>0</v>
      </c>
      <c r="I21" s="16">
        <v>0</v>
      </c>
      <c r="J21" s="16">
        <v>0</v>
      </c>
      <c r="K21" s="69">
        <f t="shared" si="1"/>
        <v>0</v>
      </c>
      <c r="L21" s="118">
        <f>+'Grant Award &amp; Balance'!H19</f>
        <v>0</v>
      </c>
      <c r="M21" s="16">
        <v>0</v>
      </c>
      <c r="N21" s="279">
        <v>0</v>
      </c>
      <c r="O21" s="70">
        <f t="shared" si="6"/>
        <v>0</v>
      </c>
      <c r="Q21" s="71">
        <f>+M21+'RFP 13'!Q21</f>
        <v>0</v>
      </c>
      <c r="R21" s="72">
        <f>+N21+'RFP 13'!R21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13'!K23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rumcMdc+I+Qnhk8mIuMq0h/cuJCgV+K3iqOfjxbXmMcp8skRWP7QLW+IjcRtQuG4YzhXiGAQqqik7wwrBEtxXw==" saltValue="xnbZtqFWJtEYKU6sJqn9ew==" spinCount="100000" sheet="1" selectLockedCells="1"/>
  <dataConsolidate/>
  <mergeCells count="30">
    <mergeCell ref="I38:L38"/>
    <mergeCell ref="D38:G38"/>
    <mergeCell ref="N38:O38"/>
    <mergeCell ref="A13:B13"/>
    <mergeCell ref="A14:B14"/>
    <mergeCell ref="A15:B15"/>
    <mergeCell ref="A20:B20"/>
    <mergeCell ref="C23:E23"/>
    <mergeCell ref="I2:J2"/>
    <mergeCell ref="I3:J3"/>
    <mergeCell ref="A10:B10"/>
    <mergeCell ref="G34:J34"/>
    <mergeCell ref="M34:N34"/>
    <mergeCell ref="A22:B22"/>
    <mergeCell ref="A21:B21"/>
    <mergeCell ref="M3:O3"/>
    <mergeCell ref="I4:J4"/>
    <mergeCell ref="M4:O4"/>
    <mergeCell ref="A16:B16"/>
    <mergeCell ref="L9:O9"/>
    <mergeCell ref="I5:J5"/>
    <mergeCell ref="M5:O5"/>
    <mergeCell ref="A9:C9"/>
    <mergeCell ref="D9:F9"/>
    <mergeCell ref="G9:K9"/>
    <mergeCell ref="M11:N11"/>
    <mergeCell ref="A12:B12"/>
    <mergeCell ref="A18:B18"/>
    <mergeCell ref="A19:B19"/>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15</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14'!K13</f>
        <v>0</v>
      </c>
      <c r="H13" s="18">
        <f t="shared" ref="H13:H23" si="0">+F13</f>
        <v>0</v>
      </c>
      <c r="I13" s="16">
        <v>0</v>
      </c>
      <c r="J13" s="16">
        <v>0</v>
      </c>
      <c r="K13" s="69">
        <f t="shared" ref="K13:K23" si="1">+SUM(G13:I13)-ABS(J13)</f>
        <v>0</v>
      </c>
      <c r="L13" s="118">
        <f>+'Grant Award &amp; Balance'!H11</f>
        <v>0</v>
      </c>
      <c r="M13" s="16">
        <v>0</v>
      </c>
      <c r="N13" s="279">
        <v>0</v>
      </c>
      <c r="O13" s="70">
        <f>+S13</f>
        <v>0</v>
      </c>
      <c r="Q13" s="71">
        <f>+M13+'RFP 14'!Q13</f>
        <v>0</v>
      </c>
      <c r="R13" s="72">
        <f>+N13+'RFP 14'!R13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14'!K14</f>
        <v>0</v>
      </c>
      <c r="H14" s="18">
        <f t="shared" si="0"/>
        <v>0</v>
      </c>
      <c r="I14" s="16">
        <v>0</v>
      </c>
      <c r="J14" s="16">
        <v>0</v>
      </c>
      <c r="K14" s="69">
        <f t="shared" si="1"/>
        <v>0</v>
      </c>
      <c r="L14" s="118">
        <f>+'Grant Award &amp; Balance'!H12</f>
        <v>0</v>
      </c>
      <c r="M14" s="16">
        <v>0</v>
      </c>
      <c r="N14" s="279">
        <v>0</v>
      </c>
      <c r="O14" s="70">
        <f t="shared" ref="O14:O21" si="6">+S14</f>
        <v>0</v>
      </c>
      <c r="Q14" s="71">
        <f>+M14+'RFP 14'!Q14</f>
        <v>0</v>
      </c>
      <c r="R14" s="72">
        <f>+N14+'RFP 14'!R14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14'!K15</f>
        <v>0</v>
      </c>
      <c r="H15" s="18">
        <f t="shared" si="0"/>
        <v>0</v>
      </c>
      <c r="I15" s="16">
        <v>0</v>
      </c>
      <c r="J15" s="16">
        <v>0</v>
      </c>
      <c r="K15" s="69">
        <f t="shared" si="1"/>
        <v>0</v>
      </c>
      <c r="L15" s="118">
        <f>+'Grant Award &amp; Balance'!H13</f>
        <v>0</v>
      </c>
      <c r="M15" s="16">
        <v>0</v>
      </c>
      <c r="N15" s="279">
        <v>0</v>
      </c>
      <c r="O15" s="70">
        <f t="shared" si="6"/>
        <v>0</v>
      </c>
      <c r="Q15" s="71">
        <f>+M15+'RFP 14'!Q15</f>
        <v>0</v>
      </c>
      <c r="R15" s="72">
        <f>+N15+'RFP 14'!R15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14'!K16</f>
        <v>0</v>
      </c>
      <c r="H16" s="18">
        <f t="shared" si="0"/>
        <v>0</v>
      </c>
      <c r="I16" s="16">
        <v>0</v>
      </c>
      <c r="J16" s="16">
        <v>0</v>
      </c>
      <c r="K16" s="69">
        <f t="shared" si="1"/>
        <v>0</v>
      </c>
      <c r="L16" s="118">
        <f>+'Grant Award &amp; Balance'!H14</f>
        <v>0</v>
      </c>
      <c r="M16" s="16">
        <v>0</v>
      </c>
      <c r="N16" s="279">
        <v>0</v>
      </c>
      <c r="O16" s="70">
        <f t="shared" si="6"/>
        <v>0</v>
      </c>
      <c r="Q16" s="71">
        <f>+M16+'RFP 14'!Q16</f>
        <v>0</v>
      </c>
      <c r="R16" s="72">
        <f>+N16+'RFP 14'!R16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14'!K17</f>
        <v>0</v>
      </c>
      <c r="H17" s="18">
        <f t="shared" si="0"/>
        <v>0</v>
      </c>
      <c r="I17" s="16">
        <v>0</v>
      </c>
      <c r="J17" s="16">
        <v>0</v>
      </c>
      <c r="K17" s="69">
        <f t="shared" si="1"/>
        <v>0</v>
      </c>
      <c r="L17" s="118">
        <f>+'Grant Award &amp; Balance'!H15</f>
        <v>0</v>
      </c>
      <c r="M17" s="16">
        <v>0</v>
      </c>
      <c r="N17" s="279">
        <v>0</v>
      </c>
      <c r="O17" s="70">
        <f t="shared" si="6"/>
        <v>0</v>
      </c>
      <c r="Q17" s="71">
        <f>+M17+'RFP 14'!Q17</f>
        <v>0</v>
      </c>
      <c r="R17" s="72">
        <f>+N17+'RFP 14'!R17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14'!K18</f>
        <v>0</v>
      </c>
      <c r="H18" s="18">
        <f t="shared" si="0"/>
        <v>0</v>
      </c>
      <c r="I18" s="16">
        <v>0</v>
      </c>
      <c r="J18" s="16">
        <v>0</v>
      </c>
      <c r="K18" s="69">
        <f t="shared" si="1"/>
        <v>0</v>
      </c>
      <c r="L18" s="118">
        <f>+'Grant Award &amp; Balance'!H16</f>
        <v>0</v>
      </c>
      <c r="M18" s="16">
        <v>0</v>
      </c>
      <c r="N18" s="279">
        <v>0</v>
      </c>
      <c r="O18" s="70">
        <f t="shared" si="6"/>
        <v>0</v>
      </c>
      <c r="Q18" s="71">
        <f>+M18+'RFP 14'!Q18</f>
        <v>0</v>
      </c>
      <c r="R18" s="72">
        <f>+N18+'RFP 14'!R18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14'!K19</f>
        <v>0</v>
      </c>
      <c r="H19" s="18">
        <f t="shared" si="0"/>
        <v>0</v>
      </c>
      <c r="I19" s="16">
        <v>0</v>
      </c>
      <c r="J19" s="16">
        <v>0</v>
      </c>
      <c r="K19" s="69">
        <f t="shared" si="1"/>
        <v>0</v>
      </c>
      <c r="L19" s="118">
        <f>+'Grant Award &amp; Balance'!H17</f>
        <v>0</v>
      </c>
      <c r="M19" s="16">
        <v>0</v>
      </c>
      <c r="N19" s="279">
        <v>0</v>
      </c>
      <c r="O19" s="70">
        <f t="shared" si="6"/>
        <v>0</v>
      </c>
      <c r="Q19" s="71">
        <f>+M19+'RFP 14'!Q19</f>
        <v>0</v>
      </c>
      <c r="R19" s="72">
        <f>+N19+'RFP 14'!R19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14'!K20</f>
        <v>0</v>
      </c>
      <c r="H20" s="18">
        <f t="shared" si="0"/>
        <v>0</v>
      </c>
      <c r="I20" s="16">
        <v>0</v>
      </c>
      <c r="J20" s="16">
        <v>0</v>
      </c>
      <c r="K20" s="69">
        <f t="shared" si="1"/>
        <v>0</v>
      </c>
      <c r="L20" s="118">
        <f>+'Grant Award &amp; Balance'!H18</f>
        <v>0</v>
      </c>
      <c r="M20" s="16">
        <v>0</v>
      </c>
      <c r="N20" s="279">
        <v>0</v>
      </c>
      <c r="O20" s="70">
        <f t="shared" si="6"/>
        <v>0</v>
      </c>
      <c r="Q20" s="71">
        <f>+M20+'RFP 14'!Q20</f>
        <v>0</v>
      </c>
      <c r="R20" s="72">
        <f>+N20+'RFP 14'!R20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14'!K21</f>
        <v>0</v>
      </c>
      <c r="H21" s="18">
        <f t="shared" si="0"/>
        <v>0</v>
      </c>
      <c r="I21" s="16">
        <v>0</v>
      </c>
      <c r="J21" s="16">
        <v>0</v>
      </c>
      <c r="K21" s="69">
        <f t="shared" si="1"/>
        <v>0</v>
      </c>
      <c r="L21" s="118">
        <f>+'Grant Award &amp; Balance'!H19</f>
        <v>0</v>
      </c>
      <c r="M21" s="16">
        <v>0</v>
      </c>
      <c r="N21" s="279">
        <v>0</v>
      </c>
      <c r="O21" s="70">
        <f t="shared" si="6"/>
        <v>0</v>
      </c>
      <c r="Q21" s="71">
        <f>+M21+'RFP 14'!Q21</f>
        <v>0</v>
      </c>
      <c r="R21" s="72">
        <f>+N21+'RFP 14'!R21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14'!K23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SpliqS4ZS1VoCM3xUg7patzafi2SEAzvw25S16BUDMkZ6qyTuy3ZJVwfZpHxV9rGSG1SbQw89S3rdIpSsXVbBg==" saltValue="WnO1DmeiA5v6Zz7aWPVRVg==" spinCount="100000" sheet="1" selectLockedCells="1"/>
  <dataConsolidate/>
  <mergeCells count="30">
    <mergeCell ref="I38:L38"/>
    <mergeCell ref="D38:G38"/>
    <mergeCell ref="N38:O38"/>
    <mergeCell ref="I5:J5"/>
    <mergeCell ref="M5:O5"/>
    <mergeCell ref="G34:J34"/>
    <mergeCell ref="M34:N34"/>
    <mergeCell ref="C23:E23"/>
    <mergeCell ref="D9:F9"/>
    <mergeCell ref="G9:K9"/>
    <mergeCell ref="M11:N11"/>
    <mergeCell ref="A9:C9"/>
    <mergeCell ref="L9:O9"/>
    <mergeCell ref="A12:B12"/>
    <mergeCell ref="A13:B13"/>
    <mergeCell ref="A14:B14"/>
    <mergeCell ref="I2:J2"/>
    <mergeCell ref="I3:J3"/>
    <mergeCell ref="M3:O3"/>
    <mergeCell ref="I4:J4"/>
    <mergeCell ref="M4:O4"/>
    <mergeCell ref="A22:B22"/>
    <mergeCell ref="A21:B21"/>
    <mergeCell ref="A19:B19"/>
    <mergeCell ref="A20:B20"/>
    <mergeCell ref="A10:B10"/>
    <mergeCell ref="A18:B18"/>
    <mergeCell ref="A15:B15"/>
    <mergeCell ref="A16:B16"/>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16</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15'!K13</f>
        <v>0</v>
      </c>
      <c r="H13" s="18">
        <f t="shared" ref="H13:H23" si="0">+F13</f>
        <v>0</v>
      </c>
      <c r="I13" s="16">
        <v>0</v>
      </c>
      <c r="J13" s="16">
        <v>0</v>
      </c>
      <c r="K13" s="69">
        <f t="shared" ref="K13:K23" si="1">+SUM(G13:I13)-ABS(J13)</f>
        <v>0</v>
      </c>
      <c r="L13" s="118">
        <f>+'Grant Award &amp; Balance'!H11</f>
        <v>0</v>
      </c>
      <c r="M13" s="16">
        <v>0</v>
      </c>
      <c r="N13" s="279">
        <v>0</v>
      </c>
      <c r="O13" s="70">
        <f>+S13</f>
        <v>0</v>
      </c>
      <c r="Q13" s="71">
        <f>+M13+'RFP 15'!Q13</f>
        <v>0</v>
      </c>
      <c r="R13" s="72">
        <f>+N13+'RFP 15'!R13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15'!K14</f>
        <v>0</v>
      </c>
      <c r="H14" s="18">
        <f t="shared" si="0"/>
        <v>0</v>
      </c>
      <c r="I14" s="16">
        <v>0</v>
      </c>
      <c r="J14" s="16">
        <v>0</v>
      </c>
      <c r="K14" s="69">
        <f t="shared" si="1"/>
        <v>0</v>
      </c>
      <c r="L14" s="118">
        <f>+'Grant Award &amp; Balance'!H12</f>
        <v>0</v>
      </c>
      <c r="M14" s="16">
        <v>0</v>
      </c>
      <c r="N14" s="279">
        <v>0</v>
      </c>
      <c r="O14" s="70">
        <f t="shared" ref="O14:O21" si="6">+S14</f>
        <v>0</v>
      </c>
      <c r="Q14" s="71">
        <f>+M14+'RFP 15'!Q14</f>
        <v>0</v>
      </c>
      <c r="R14" s="72">
        <f>+N14+'RFP 15'!R14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15'!K15</f>
        <v>0</v>
      </c>
      <c r="H15" s="18">
        <f t="shared" si="0"/>
        <v>0</v>
      </c>
      <c r="I15" s="16">
        <v>0</v>
      </c>
      <c r="J15" s="16">
        <v>0</v>
      </c>
      <c r="K15" s="69">
        <f t="shared" si="1"/>
        <v>0</v>
      </c>
      <c r="L15" s="118">
        <f>+'Grant Award &amp; Balance'!H13</f>
        <v>0</v>
      </c>
      <c r="M15" s="16">
        <v>0</v>
      </c>
      <c r="N15" s="279">
        <v>0</v>
      </c>
      <c r="O15" s="70">
        <f t="shared" si="6"/>
        <v>0</v>
      </c>
      <c r="Q15" s="71">
        <f>+M15+'RFP 15'!Q15</f>
        <v>0</v>
      </c>
      <c r="R15" s="72">
        <f>+N15+'RFP 15'!R15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15'!K16</f>
        <v>0</v>
      </c>
      <c r="H16" s="18">
        <f t="shared" si="0"/>
        <v>0</v>
      </c>
      <c r="I16" s="16">
        <v>0</v>
      </c>
      <c r="J16" s="16">
        <v>0</v>
      </c>
      <c r="K16" s="69">
        <f t="shared" si="1"/>
        <v>0</v>
      </c>
      <c r="L16" s="118">
        <f>+'Grant Award &amp; Balance'!H14</f>
        <v>0</v>
      </c>
      <c r="M16" s="16">
        <v>0</v>
      </c>
      <c r="N16" s="279">
        <v>0</v>
      </c>
      <c r="O16" s="70">
        <f t="shared" si="6"/>
        <v>0</v>
      </c>
      <c r="Q16" s="71">
        <f>+M16+'RFP 15'!Q16</f>
        <v>0</v>
      </c>
      <c r="R16" s="72">
        <f>+N16+'RFP 15'!R16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15'!K17</f>
        <v>0</v>
      </c>
      <c r="H17" s="18">
        <f t="shared" si="0"/>
        <v>0</v>
      </c>
      <c r="I17" s="16">
        <v>0</v>
      </c>
      <c r="J17" s="16">
        <v>0</v>
      </c>
      <c r="K17" s="69">
        <f t="shared" si="1"/>
        <v>0</v>
      </c>
      <c r="L17" s="118">
        <f>+'Grant Award &amp; Balance'!H15</f>
        <v>0</v>
      </c>
      <c r="M17" s="16">
        <v>0</v>
      </c>
      <c r="N17" s="279">
        <v>0</v>
      </c>
      <c r="O17" s="70">
        <f t="shared" si="6"/>
        <v>0</v>
      </c>
      <c r="Q17" s="71">
        <f>+M17+'RFP 15'!Q17</f>
        <v>0</v>
      </c>
      <c r="R17" s="72">
        <f>+N17+'RFP 15'!R17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15'!K18</f>
        <v>0</v>
      </c>
      <c r="H18" s="18">
        <f t="shared" si="0"/>
        <v>0</v>
      </c>
      <c r="I18" s="16">
        <v>0</v>
      </c>
      <c r="J18" s="16">
        <v>0</v>
      </c>
      <c r="K18" s="69">
        <f t="shared" si="1"/>
        <v>0</v>
      </c>
      <c r="L18" s="118">
        <f>+'Grant Award &amp; Balance'!H16</f>
        <v>0</v>
      </c>
      <c r="M18" s="16">
        <v>0</v>
      </c>
      <c r="N18" s="279">
        <v>0</v>
      </c>
      <c r="O18" s="70">
        <f t="shared" si="6"/>
        <v>0</v>
      </c>
      <c r="Q18" s="71">
        <f>+M18+'RFP 15'!Q18</f>
        <v>0</v>
      </c>
      <c r="R18" s="72">
        <f>+N18+'RFP 15'!R18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15'!K19</f>
        <v>0</v>
      </c>
      <c r="H19" s="18">
        <f t="shared" si="0"/>
        <v>0</v>
      </c>
      <c r="I19" s="16">
        <v>0</v>
      </c>
      <c r="J19" s="16">
        <v>0</v>
      </c>
      <c r="K19" s="69">
        <f t="shared" si="1"/>
        <v>0</v>
      </c>
      <c r="L19" s="118">
        <f>+'Grant Award &amp; Balance'!H17</f>
        <v>0</v>
      </c>
      <c r="M19" s="16">
        <v>0</v>
      </c>
      <c r="N19" s="279">
        <v>0</v>
      </c>
      <c r="O19" s="70">
        <f t="shared" si="6"/>
        <v>0</v>
      </c>
      <c r="Q19" s="71">
        <f>+M19+'RFP 15'!Q19</f>
        <v>0</v>
      </c>
      <c r="R19" s="72">
        <f>+N19+'RFP 15'!R19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15'!K20</f>
        <v>0</v>
      </c>
      <c r="H20" s="18">
        <f t="shared" si="0"/>
        <v>0</v>
      </c>
      <c r="I20" s="16">
        <v>0</v>
      </c>
      <c r="J20" s="16">
        <v>0</v>
      </c>
      <c r="K20" s="69">
        <f t="shared" si="1"/>
        <v>0</v>
      </c>
      <c r="L20" s="118">
        <f>+'Grant Award &amp; Balance'!H18</f>
        <v>0</v>
      </c>
      <c r="M20" s="16">
        <v>0</v>
      </c>
      <c r="N20" s="279">
        <v>0</v>
      </c>
      <c r="O20" s="70">
        <f t="shared" si="6"/>
        <v>0</v>
      </c>
      <c r="Q20" s="71">
        <f>+M20+'RFP 15'!Q20</f>
        <v>0</v>
      </c>
      <c r="R20" s="72">
        <f>+N20+'RFP 15'!R20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15'!K21</f>
        <v>0</v>
      </c>
      <c r="H21" s="18">
        <f t="shared" si="0"/>
        <v>0</v>
      </c>
      <c r="I21" s="16">
        <v>0</v>
      </c>
      <c r="J21" s="16">
        <v>0</v>
      </c>
      <c r="K21" s="69">
        <f t="shared" si="1"/>
        <v>0</v>
      </c>
      <c r="L21" s="118">
        <f>+'Grant Award &amp; Balance'!H19</f>
        <v>0</v>
      </c>
      <c r="M21" s="16">
        <v>0</v>
      </c>
      <c r="N21" s="279">
        <v>0</v>
      </c>
      <c r="O21" s="70">
        <f t="shared" si="6"/>
        <v>0</v>
      </c>
      <c r="Q21" s="71">
        <f>+M21+'RFP 15'!Q21</f>
        <v>0</v>
      </c>
      <c r="R21" s="72">
        <f>+N21+'RFP 15'!R21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15'!K23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mq0AqKMd2bGrim0IotDMuhHHhOaRAcHEf+nSPj0J5G5wqa4ckmf4L4oWj1NGDNlp8Cy24VsBzDVOeCgfN/+tjg==" saltValue="OjOEUwphztESkeudNeVzyA==" spinCount="100000" sheet="1" selectLockedCells="1"/>
  <dataConsolidate/>
  <mergeCells count="30">
    <mergeCell ref="I38:L38"/>
    <mergeCell ref="D38:G38"/>
    <mergeCell ref="N38:O38"/>
    <mergeCell ref="A13:B13"/>
    <mergeCell ref="A14:B14"/>
    <mergeCell ref="A15:B15"/>
    <mergeCell ref="A20:B20"/>
    <mergeCell ref="C23:E23"/>
    <mergeCell ref="I2:J2"/>
    <mergeCell ref="I3:J3"/>
    <mergeCell ref="A10:B10"/>
    <mergeCell ref="G34:J34"/>
    <mergeCell ref="M34:N34"/>
    <mergeCell ref="A22:B22"/>
    <mergeCell ref="A21:B21"/>
    <mergeCell ref="M3:O3"/>
    <mergeCell ref="I4:J4"/>
    <mergeCell ref="M4:O4"/>
    <mergeCell ref="A16:B16"/>
    <mergeCell ref="L9:O9"/>
    <mergeCell ref="I5:J5"/>
    <mergeCell ref="M5:O5"/>
    <mergeCell ref="A9:C9"/>
    <mergeCell ref="D9:F9"/>
    <mergeCell ref="G9:K9"/>
    <mergeCell ref="M11:N11"/>
    <mergeCell ref="A12:B12"/>
    <mergeCell ref="A18:B18"/>
    <mergeCell ref="A19:B19"/>
    <mergeCell ref="A17:B17"/>
  </mergeCells>
  <phoneticPr fontId="0" type="noConversion"/>
  <dataValidations disablePrompts="1"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17</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16'!K13</f>
        <v>0</v>
      </c>
      <c r="H13" s="18">
        <f t="shared" ref="H13:H23" si="0">+F13</f>
        <v>0</v>
      </c>
      <c r="I13" s="16">
        <v>0</v>
      </c>
      <c r="J13" s="16">
        <v>0</v>
      </c>
      <c r="K13" s="69">
        <f t="shared" ref="K13:K23" si="1">+SUM(G13:I13)-ABS(J13)</f>
        <v>0</v>
      </c>
      <c r="L13" s="118">
        <f>+'Grant Award &amp; Balance'!H11</f>
        <v>0</v>
      </c>
      <c r="M13" s="16">
        <v>0</v>
      </c>
      <c r="N13" s="279">
        <v>0</v>
      </c>
      <c r="O13" s="70">
        <f>+S13</f>
        <v>0</v>
      </c>
      <c r="Q13" s="71">
        <f>+M13+'RFP 16'!Q13</f>
        <v>0</v>
      </c>
      <c r="R13" s="72">
        <f>+N13+'RFP 16'!R13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16'!K14</f>
        <v>0</v>
      </c>
      <c r="H14" s="18">
        <f t="shared" si="0"/>
        <v>0</v>
      </c>
      <c r="I14" s="16">
        <v>0</v>
      </c>
      <c r="J14" s="16">
        <v>0</v>
      </c>
      <c r="K14" s="69">
        <f t="shared" si="1"/>
        <v>0</v>
      </c>
      <c r="L14" s="118">
        <f>+'Grant Award &amp; Balance'!H12</f>
        <v>0</v>
      </c>
      <c r="M14" s="16">
        <v>0</v>
      </c>
      <c r="N14" s="279">
        <v>0</v>
      </c>
      <c r="O14" s="70">
        <f t="shared" ref="O14:O21" si="6">+S14</f>
        <v>0</v>
      </c>
      <c r="Q14" s="71">
        <f>+M14+'RFP 16'!Q14</f>
        <v>0</v>
      </c>
      <c r="R14" s="72">
        <f>+N14+'RFP 16'!R14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16'!K15</f>
        <v>0</v>
      </c>
      <c r="H15" s="18">
        <f t="shared" si="0"/>
        <v>0</v>
      </c>
      <c r="I15" s="16">
        <v>0</v>
      </c>
      <c r="J15" s="16">
        <v>0</v>
      </c>
      <c r="K15" s="69">
        <f t="shared" si="1"/>
        <v>0</v>
      </c>
      <c r="L15" s="118">
        <f>+'Grant Award &amp; Balance'!H13</f>
        <v>0</v>
      </c>
      <c r="M15" s="16">
        <v>0</v>
      </c>
      <c r="N15" s="279">
        <v>0</v>
      </c>
      <c r="O15" s="70">
        <f t="shared" si="6"/>
        <v>0</v>
      </c>
      <c r="Q15" s="71">
        <f>+M15+'RFP 16'!Q15</f>
        <v>0</v>
      </c>
      <c r="R15" s="72">
        <f>+N15+'RFP 16'!R15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16'!K16</f>
        <v>0</v>
      </c>
      <c r="H16" s="18">
        <f t="shared" si="0"/>
        <v>0</v>
      </c>
      <c r="I16" s="16">
        <v>0</v>
      </c>
      <c r="J16" s="16">
        <v>0</v>
      </c>
      <c r="K16" s="69">
        <f t="shared" si="1"/>
        <v>0</v>
      </c>
      <c r="L16" s="118">
        <f>+'Grant Award &amp; Balance'!H14</f>
        <v>0</v>
      </c>
      <c r="M16" s="16">
        <v>0</v>
      </c>
      <c r="N16" s="279">
        <v>0</v>
      </c>
      <c r="O16" s="70">
        <f t="shared" si="6"/>
        <v>0</v>
      </c>
      <c r="Q16" s="71">
        <f>+M16+'RFP 16'!Q16</f>
        <v>0</v>
      </c>
      <c r="R16" s="72">
        <f>+N16+'RFP 16'!R16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16'!K17</f>
        <v>0</v>
      </c>
      <c r="H17" s="18">
        <f t="shared" si="0"/>
        <v>0</v>
      </c>
      <c r="I17" s="16">
        <v>0</v>
      </c>
      <c r="J17" s="16">
        <v>0</v>
      </c>
      <c r="K17" s="69">
        <f t="shared" si="1"/>
        <v>0</v>
      </c>
      <c r="L17" s="118">
        <f>+'Grant Award &amp; Balance'!H15</f>
        <v>0</v>
      </c>
      <c r="M17" s="16">
        <v>0</v>
      </c>
      <c r="N17" s="279">
        <v>0</v>
      </c>
      <c r="O17" s="70">
        <f t="shared" si="6"/>
        <v>0</v>
      </c>
      <c r="Q17" s="71">
        <f>+M17+'RFP 16'!Q17</f>
        <v>0</v>
      </c>
      <c r="R17" s="72">
        <f>+N17+'RFP 16'!R17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16'!K18</f>
        <v>0</v>
      </c>
      <c r="H18" s="18">
        <f t="shared" si="0"/>
        <v>0</v>
      </c>
      <c r="I18" s="16">
        <v>0</v>
      </c>
      <c r="J18" s="16">
        <v>0</v>
      </c>
      <c r="K18" s="69">
        <f t="shared" si="1"/>
        <v>0</v>
      </c>
      <c r="L18" s="118">
        <f>+'Grant Award &amp; Balance'!H16</f>
        <v>0</v>
      </c>
      <c r="M18" s="16">
        <v>0</v>
      </c>
      <c r="N18" s="279">
        <v>0</v>
      </c>
      <c r="O18" s="70">
        <f t="shared" si="6"/>
        <v>0</v>
      </c>
      <c r="Q18" s="71">
        <f>+M18+'RFP 16'!Q18</f>
        <v>0</v>
      </c>
      <c r="R18" s="72">
        <f>+N18+'RFP 16'!R18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16'!K19</f>
        <v>0</v>
      </c>
      <c r="H19" s="18">
        <f t="shared" si="0"/>
        <v>0</v>
      </c>
      <c r="I19" s="16">
        <v>0</v>
      </c>
      <c r="J19" s="16">
        <v>0</v>
      </c>
      <c r="K19" s="69">
        <f t="shared" si="1"/>
        <v>0</v>
      </c>
      <c r="L19" s="118">
        <f>+'Grant Award &amp; Balance'!H17</f>
        <v>0</v>
      </c>
      <c r="M19" s="16">
        <v>0</v>
      </c>
      <c r="N19" s="279">
        <v>0</v>
      </c>
      <c r="O19" s="70">
        <f t="shared" si="6"/>
        <v>0</v>
      </c>
      <c r="Q19" s="71">
        <f>+M19+'RFP 16'!Q19</f>
        <v>0</v>
      </c>
      <c r="R19" s="72">
        <f>+N19+'RFP 16'!R19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16'!K20</f>
        <v>0</v>
      </c>
      <c r="H20" s="18">
        <f t="shared" si="0"/>
        <v>0</v>
      </c>
      <c r="I20" s="16">
        <v>0</v>
      </c>
      <c r="J20" s="16">
        <v>0</v>
      </c>
      <c r="K20" s="69">
        <f t="shared" si="1"/>
        <v>0</v>
      </c>
      <c r="L20" s="118">
        <f>+'Grant Award &amp; Balance'!H18</f>
        <v>0</v>
      </c>
      <c r="M20" s="16">
        <v>0</v>
      </c>
      <c r="N20" s="279">
        <v>0</v>
      </c>
      <c r="O20" s="70">
        <f t="shared" si="6"/>
        <v>0</v>
      </c>
      <c r="Q20" s="71">
        <f>+M20+'RFP 16'!Q20</f>
        <v>0</v>
      </c>
      <c r="R20" s="72">
        <f>+N20+'RFP 16'!R20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16'!K21</f>
        <v>0</v>
      </c>
      <c r="H21" s="18">
        <f t="shared" si="0"/>
        <v>0</v>
      </c>
      <c r="I21" s="16">
        <v>0</v>
      </c>
      <c r="J21" s="16">
        <v>0</v>
      </c>
      <c r="K21" s="69">
        <f t="shared" si="1"/>
        <v>0</v>
      </c>
      <c r="L21" s="118">
        <f>+'Grant Award &amp; Balance'!H19</f>
        <v>0</v>
      </c>
      <c r="M21" s="16">
        <v>0</v>
      </c>
      <c r="N21" s="279">
        <v>0</v>
      </c>
      <c r="O21" s="70">
        <f t="shared" si="6"/>
        <v>0</v>
      </c>
      <c r="Q21" s="71">
        <f>+M21+'RFP 16'!Q21</f>
        <v>0</v>
      </c>
      <c r="R21" s="72">
        <f>+N21+'RFP 16'!R21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16'!K23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fWyHbi/TWw+DwNJPj5nc/Ja8VQQyu6ZLSXmOC/PFYBVrVYWCxNPI5Z4vRZnhCb2/t9sEjg5kakeWHAOMtXepPw==" saltValue="YvAlLlNZYhfuzaTJe5HTHQ==" spinCount="100000" sheet="1" selectLockedCells="1"/>
  <dataConsolidate/>
  <mergeCells count="30">
    <mergeCell ref="I38:L38"/>
    <mergeCell ref="D38:G38"/>
    <mergeCell ref="N38:O38"/>
    <mergeCell ref="I5:J5"/>
    <mergeCell ref="M5:O5"/>
    <mergeCell ref="G34:J34"/>
    <mergeCell ref="M34:N34"/>
    <mergeCell ref="C23:E23"/>
    <mergeCell ref="D9:F9"/>
    <mergeCell ref="G9:K9"/>
    <mergeCell ref="M11:N11"/>
    <mergeCell ref="A9:C9"/>
    <mergeCell ref="L9:O9"/>
    <mergeCell ref="A12:B12"/>
    <mergeCell ref="A13:B13"/>
    <mergeCell ref="A14:B14"/>
    <mergeCell ref="I2:J2"/>
    <mergeCell ref="I3:J3"/>
    <mergeCell ref="M3:O3"/>
    <mergeCell ref="I4:J4"/>
    <mergeCell ref="M4:O4"/>
    <mergeCell ref="A22:B22"/>
    <mergeCell ref="A21:B21"/>
    <mergeCell ref="A19:B19"/>
    <mergeCell ref="A20:B20"/>
    <mergeCell ref="A10:B10"/>
    <mergeCell ref="A18:B18"/>
    <mergeCell ref="A15:B15"/>
    <mergeCell ref="A16:B16"/>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58"/>
  <sheetViews>
    <sheetView tabSelected="1" workbookViewId="0">
      <selection activeCell="H12" sqref="H12"/>
    </sheetView>
  </sheetViews>
  <sheetFormatPr defaultColWidth="8.85546875" defaultRowHeight="12.75" x14ac:dyDescent="0.2"/>
  <cols>
    <col min="1" max="1" width="18.85546875" style="6" customWidth="1"/>
    <col min="2" max="2" width="11.42578125" style="6" customWidth="1"/>
    <col min="3" max="3" width="12.140625" style="6" customWidth="1"/>
    <col min="4" max="4" width="12.85546875" style="6" customWidth="1"/>
    <col min="5" max="5" width="11.85546875" style="6" customWidth="1"/>
    <col min="6" max="6" width="2.85546875" style="6" customWidth="1"/>
    <col min="7" max="7" width="16.85546875" style="6" hidden="1" customWidth="1"/>
    <col min="8" max="8" width="14.42578125" style="6" customWidth="1"/>
    <col min="9" max="9" width="12.85546875" style="6" customWidth="1"/>
    <col min="10" max="10" width="13.140625" style="6" customWidth="1"/>
    <col min="11" max="11" width="12" style="6" customWidth="1"/>
    <col min="12" max="12" width="12.140625" style="6" customWidth="1"/>
    <col min="13" max="13" width="11.28515625" style="6" customWidth="1"/>
    <col min="14" max="14" width="8.85546875" style="6" customWidth="1"/>
    <col min="15" max="15" width="22.5703125" style="6" hidden="1" customWidth="1"/>
    <col min="16" max="20" width="22.5703125" style="6" customWidth="1"/>
    <col min="21" max="21" width="8.85546875" style="6" customWidth="1"/>
    <col min="22" max="22" width="24.28515625" style="6" customWidth="1"/>
    <col min="23" max="23" width="7.85546875" style="117" customWidth="1"/>
    <col min="24" max="24" width="7.28515625" style="119" customWidth="1"/>
    <col min="25" max="25" width="12.42578125" style="119" customWidth="1"/>
    <col min="26" max="16384" width="8.85546875" style="6"/>
  </cols>
  <sheetData>
    <row r="1" spans="1:26" ht="19.899999999999999" customHeight="1" x14ac:dyDescent="0.2">
      <c r="A1" s="213" t="s">
        <v>112</v>
      </c>
      <c r="B1" s="121" t="s">
        <v>127</v>
      </c>
      <c r="Y1" s="246" t="s">
        <v>104</v>
      </c>
    </row>
    <row r="2" spans="1:26" ht="16.899999999999999" customHeight="1" x14ac:dyDescent="0.2">
      <c r="A2" s="181" t="s">
        <v>6</v>
      </c>
      <c r="B2" s="319" t="s">
        <v>163</v>
      </c>
      <c r="C2" s="314"/>
      <c r="D2" s="315"/>
      <c r="H2" s="316" t="str">
        <f>+IF(ProgramFixed&lt;&gt;"Business Development", "REQUIRED Match/Leveraging (MUST BE DOCUMENTED)","Local Match")</f>
        <v>REQUIRED Match/Leveraging (MUST BE DOCUMENTED)</v>
      </c>
      <c r="I2" s="317"/>
      <c r="J2" s="317"/>
      <c r="K2" s="317"/>
      <c r="L2" s="318"/>
      <c r="M2" s="2"/>
      <c r="V2" s="186" t="s">
        <v>116</v>
      </c>
      <c r="Y2" s="246" t="s">
        <v>105</v>
      </c>
    </row>
    <row r="3" spans="1:26" ht="20.45" customHeight="1" x14ac:dyDescent="0.2">
      <c r="A3" s="181" t="s">
        <v>59</v>
      </c>
      <c r="B3" s="319" t="s">
        <v>164</v>
      </c>
      <c r="C3" s="314"/>
      <c r="D3" s="315"/>
      <c r="H3" s="124"/>
      <c r="I3" s="125"/>
      <c r="J3" s="126" t="s">
        <v>81</v>
      </c>
      <c r="K3" s="201" t="s">
        <v>118</v>
      </c>
      <c r="L3" s="127" t="s">
        <v>62</v>
      </c>
      <c r="M3" s="2"/>
      <c r="N3" s="128" t="str">
        <f>+""</f>
        <v/>
      </c>
    </row>
    <row r="4" spans="1:26" ht="18" customHeight="1" x14ac:dyDescent="0.2">
      <c r="A4" s="181" t="s">
        <v>60</v>
      </c>
      <c r="B4" s="319" t="s">
        <v>165</v>
      </c>
      <c r="C4" s="314"/>
      <c r="D4" s="315"/>
      <c r="H4" s="129" t="str">
        <f>+IF(ProgramFixed="Business Development", "    Total","  Total from ALL sources")</f>
        <v xml:space="preserve">  Total from ALL sources</v>
      </c>
      <c r="I4" s="130"/>
      <c r="J4" s="257">
        <f>+VLOOKUP(B5,U11:X21,4,FALSE)</f>
        <v>0.1</v>
      </c>
      <c r="K4" s="131">
        <f>+ROUNDUP(J4*$B$23,0)</f>
        <v>0</v>
      </c>
      <c r="L4" s="132">
        <f>+K4-K23</f>
        <v>0</v>
      </c>
      <c r="M4" s="2"/>
      <c r="N4" s="128"/>
    </row>
    <row r="5" spans="1:26" ht="19.899999999999999" customHeight="1" x14ac:dyDescent="0.25">
      <c r="A5" s="180" t="s">
        <v>74</v>
      </c>
      <c r="B5" s="310" t="str">
        <f>+ProgramFixed</f>
        <v>Community Infrastructure</v>
      </c>
      <c r="C5" s="311"/>
      <c r="D5" s="312"/>
      <c r="H5" s="133" t="str">
        <f>+IF(ProgramFixed="Business Development", "","  Of the total, the minimum amount that must be")</f>
        <v xml:space="preserve">  Of the total, the minimum amount that must be</v>
      </c>
      <c r="I5" s="134"/>
      <c r="J5" s="126"/>
      <c r="K5" s="125"/>
      <c r="L5" s="135"/>
      <c r="M5" s="2"/>
      <c r="N5" s="160"/>
      <c r="O5" s="136" t="s">
        <v>50</v>
      </c>
      <c r="P5" s="128"/>
      <c r="Q5" s="128"/>
      <c r="R5" s="128"/>
      <c r="S5" s="128"/>
      <c r="T5" s="128"/>
    </row>
    <row r="6" spans="1:26" s="120" customFormat="1" ht="18" customHeight="1" x14ac:dyDescent="0.2">
      <c r="A6" s="180" t="s">
        <v>103</v>
      </c>
      <c r="B6" s="313" t="s">
        <v>104</v>
      </c>
      <c r="C6" s="314"/>
      <c r="D6" s="315"/>
      <c r="H6" s="137" t="str">
        <f>+IF(ProgramFixed="Business Development", "","    documented from local sources is   &gt; &gt; &gt; &gt; &gt;")</f>
        <v xml:space="preserve">    documented from local sources is   &gt; &gt; &gt; &gt; &gt;</v>
      </c>
      <c r="I6" s="138"/>
      <c r="J6" s="138">
        <f>+IF(ProgramFixed="Business Development","",VLOOKUP(ProgramFixed,$U$11:$X$21,3,FALSE))</f>
        <v>0</v>
      </c>
      <c r="K6" s="139">
        <f>+IF(ProgramFixed="Business Development","",ROUNDUP(J6*$B$23,0))</f>
        <v>0</v>
      </c>
      <c r="L6" s="140">
        <f>+IF(ProgramFixed="Business Development","",K6-L23)</f>
        <v>0</v>
      </c>
      <c r="M6" s="183"/>
      <c r="N6" s="184"/>
      <c r="O6" s="122"/>
      <c r="P6" s="122"/>
      <c r="Q6" s="122"/>
      <c r="R6" s="122"/>
      <c r="S6" s="122"/>
      <c r="T6" s="122"/>
      <c r="V6" s="6"/>
      <c r="W6" s="117"/>
      <c r="X6" s="123"/>
      <c r="Y6" s="123"/>
    </row>
    <row r="7" spans="1:26" ht="20.45" customHeight="1" x14ac:dyDescent="0.2">
      <c r="H7" s="142"/>
      <c r="I7" s="2"/>
      <c r="J7" s="2"/>
      <c r="K7" s="2"/>
      <c r="L7" s="2"/>
      <c r="M7" s="2"/>
      <c r="O7" s="143" t="s">
        <v>40</v>
      </c>
      <c r="P7" s="247"/>
      <c r="Q7" s="247"/>
      <c r="R7" s="247"/>
      <c r="S7" s="247"/>
      <c r="T7" s="247"/>
    </row>
    <row r="8" spans="1:26" ht="15" customHeight="1" x14ac:dyDescent="0.2">
      <c r="A8" s="291" t="s">
        <v>160</v>
      </c>
      <c r="C8" s="292">
        <f>+MAX('RFP 1'!X1,'RFP 2'!X1,'RFP 3'!X1,'RFP 4'!X1,'RFP 5'!X1,'RFP 6'!X1,'RFP 7'!X1,'RFP 8'!X1,'RFP 9'!X1,'RFP 10'!X1,'RFP 11'!X1,'RFP 12'!X1,'RFP 13'!X1,'RFP 14'!X1,'RFP 15'!X1,'RFP 16'!X1,'RFP 17'!X1,'RFP 18'!X1,'RFP 19'!X1,'RFP 20'!X1)</f>
        <v>0</v>
      </c>
      <c r="E8" s="199"/>
      <c r="H8" s="308" t="str">
        <f>+IF(ProgramFixed="Business Development","","TOTAL Match/ Leveraging Budget")</f>
        <v>TOTAL Match/ Leveraging Budget</v>
      </c>
      <c r="I8" s="320" t="str">
        <f>+IF(ProgramFixed&lt;&gt;"Business Development", "REQUIRED Match/Leveraging Documented","Local Match Documented")</f>
        <v>REQUIRED Match/Leveraging Documented</v>
      </c>
      <c r="J8" s="321"/>
      <c r="K8" s="321"/>
      <c r="L8" s="322"/>
      <c r="M8" s="44"/>
      <c r="O8" s="141" t="s">
        <v>48</v>
      </c>
      <c r="P8" s="247"/>
      <c r="Q8" s="247"/>
      <c r="R8" s="247"/>
      <c r="S8" s="247"/>
      <c r="T8" s="247"/>
      <c r="W8" s="119"/>
      <c r="Y8" s="117"/>
    </row>
    <row r="9" spans="1:26" ht="24.6" customHeight="1" x14ac:dyDescent="0.25">
      <c r="A9" s="182" t="s">
        <v>159</v>
      </c>
      <c r="C9" s="289">
        <f>+MAX('RFP 1'!I2:J2,'RFP 2'!I2:J2,'RFP 3'!I2:J2,'RFP 4'!I2:J2,'RFP 5'!I2:J2,'RFP 6'!I2:J2,'RFP 7'!I2:J2,'RFP 8'!I2:J2,'RFP 9'!I2:J2,'RFP 10'!I2:J2,'RFP 11'!I2:J2,'RFP 12'!I2:J2,'RFP 13'!I2:J2,'RFP 14'!I2:J2,'RFP 15'!I2:J2,'RFP 16'!I2:J2,'RFP 17'!I2:J2,'RFP 18'!I2:J2,'RFP 19'!I2:J2,'RFP 20'!I2:J2)</f>
        <v>0</v>
      </c>
      <c r="F9" s="144"/>
      <c r="H9" s="309"/>
      <c r="I9" s="304" t="s">
        <v>125</v>
      </c>
      <c r="J9" s="305"/>
      <c r="K9" s="306" t="s">
        <v>71</v>
      </c>
      <c r="L9" s="307"/>
      <c r="M9" s="44"/>
      <c r="O9" s="150" t="s">
        <v>41</v>
      </c>
      <c r="P9" s="248"/>
      <c r="Q9" s="248"/>
      <c r="R9" s="248"/>
      <c r="S9" s="248"/>
      <c r="T9" s="248"/>
      <c r="W9" s="119"/>
      <c r="Y9" s="117"/>
    </row>
    <row r="10" spans="1:26" s="145" customFormat="1" ht="26.45" customHeight="1" x14ac:dyDescent="0.25">
      <c r="A10" s="145" t="s">
        <v>66</v>
      </c>
      <c r="B10" s="146" t="s">
        <v>113</v>
      </c>
      <c r="C10" s="146" t="s">
        <v>65</v>
      </c>
      <c r="D10" s="146" t="s">
        <v>61</v>
      </c>
      <c r="E10" s="146" t="s">
        <v>97</v>
      </c>
      <c r="F10" s="146"/>
      <c r="H10" s="172" t="str">
        <f>+IF(ProgramFixed="Business Development","Budget","(Local and All Other Sources)")</f>
        <v>(Local and All Other Sources)</v>
      </c>
      <c r="I10" s="147" t="str">
        <f>+IF(ProgramFixed&lt;&gt;"Business Development", "Total from Prior Sheets","Local Cash Match")</f>
        <v>Total from Prior Sheets</v>
      </c>
      <c r="J10" s="207" t="str">
        <f>+IF(ProgramFixed&lt;&gt;"Business Development", "Local from Prior Sheets","")</f>
        <v>Local from Prior Sheets</v>
      </c>
      <c r="K10" s="148" t="str">
        <f>+IF(ProgramFixed&lt;&gt;"Business Development", "Total","Local Cash Match")</f>
        <v>Total</v>
      </c>
      <c r="L10" s="208" t="str">
        <f>+IF(ProgramFixed&lt;&gt;"Business Development", "Local Amount Documented","")</f>
        <v>Local Amount Documented</v>
      </c>
      <c r="M10" s="149"/>
      <c r="O10" s="143" t="s">
        <v>47</v>
      </c>
      <c r="P10" s="247"/>
      <c r="Q10" s="247"/>
      <c r="R10" s="247"/>
      <c r="S10" s="247"/>
      <c r="T10" s="247"/>
      <c r="U10" s="145" t="s">
        <v>74</v>
      </c>
      <c r="W10" s="151" t="s">
        <v>79</v>
      </c>
      <c r="X10" s="151" t="s">
        <v>80</v>
      </c>
      <c r="Y10" s="152" t="s">
        <v>83</v>
      </c>
      <c r="Z10" s="152" t="s">
        <v>89</v>
      </c>
    </row>
    <row r="11" spans="1:26" ht="13.9" customHeight="1" x14ac:dyDescent="0.2">
      <c r="A11" s="16"/>
      <c r="B11" s="16">
        <v>0</v>
      </c>
      <c r="C11" s="16">
        <v>0</v>
      </c>
      <c r="D11" s="38">
        <f>+'RFP 20'!K13</f>
        <v>0</v>
      </c>
      <c r="E11" s="153">
        <f t="shared" ref="E11:E21" si="0">+B11-D11</f>
        <v>0</v>
      </c>
      <c r="F11" s="154"/>
      <c r="G11" s="6" t="str">
        <f>+IF(A11&lt;&gt;"",A11,"")</f>
        <v/>
      </c>
      <c r="H11" s="16">
        <v>0</v>
      </c>
      <c r="I11" s="16">
        <v>0</v>
      </c>
      <c r="J11" s="16">
        <v>0</v>
      </c>
      <c r="K11" s="156">
        <f>+'RFP 20'!S13</f>
        <v>0</v>
      </c>
      <c r="L11" s="156">
        <f>+'RFP 20'!Q13</f>
        <v>0</v>
      </c>
      <c r="M11" s="38"/>
      <c r="O11" s="143" t="s">
        <v>51</v>
      </c>
      <c r="P11" s="247"/>
      <c r="Q11" s="247"/>
      <c r="R11" s="247"/>
      <c r="S11" s="247"/>
      <c r="T11" s="247"/>
      <c r="U11" s="48" t="s">
        <v>77</v>
      </c>
      <c r="W11" s="119">
        <v>0</v>
      </c>
      <c r="X11" s="119">
        <v>0</v>
      </c>
      <c r="Y11" s="119">
        <v>0</v>
      </c>
      <c r="Z11" s="157" t="s">
        <v>90</v>
      </c>
    </row>
    <row r="12" spans="1:26" ht="13.9" customHeight="1" x14ac:dyDescent="0.2">
      <c r="A12" s="16"/>
      <c r="B12" s="16">
        <v>0</v>
      </c>
      <c r="C12" s="16">
        <v>0</v>
      </c>
      <c r="D12" s="38">
        <f>+'RFP 20'!K14</f>
        <v>0</v>
      </c>
      <c r="E12" s="153">
        <f t="shared" si="0"/>
        <v>0</v>
      </c>
      <c r="F12" s="154"/>
      <c r="G12" s="6" t="str">
        <f t="shared" ref="G12:G20" si="1">+IF(A12&lt;&gt;"",A12,"")</f>
        <v/>
      </c>
      <c r="H12" s="16">
        <v>0</v>
      </c>
      <c r="I12" s="16">
        <v>0</v>
      </c>
      <c r="J12" s="16">
        <v>0</v>
      </c>
      <c r="K12" s="156">
        <f>+'RFP 20'!S14</f>
        <v>0</v>
      </c>
      <c r="L12" s="156">
        <f>+'RFP 20'!Q14</f>
        <v>0</v>
      </c>
      <c r="M12" s="38"/>
      <c r="O12" s="143" t="s">
        <v>46</v>
      </c>
      <c r="P12" s="247"/>
      <c r="Q12" s="247"/>
      <c r="R12" s="247"/>
      <c r="S12" s="247"/>
      <c r="T12" s="247"/>
      <c r="U12" s="158" t="s">
        <v>140</v>
      </c>
      <c r="W12" s="119">
        <v>0</v>
      </c>
      <c r="X12" s="119">
        <v>0.1</v>
      </c>
      <c r="Y12" s="119">
        <v>0.1</v>
      </c>
      <c r="Z12" s="157" t="s">
        <v>91</v>
      </c>
    </row>
    <row r="13" spans="1:26" ht="13.9" customHeight="1" x14ac:dyDescent="0.2">
      <c r="A13" s="16"/>
      <c r="B13" s="16">
        <v>0</v>
      </c>
      <c r="C13" s="16">
        <v>0</v>
      </c>
      <c r="D13" s="38">
        <f>+'RFP 20'!K15</f>
        <v>0</v>
      </c>
      <c r="E13" s="153">
        <f t="shared" si="0"/>
        <v>0</v>
      </c>
      <c r="F13" s="154"/>
      <c r="G13" s="6" t="str">
        <f t="shared" si="1"/>
        <v/>
      </c>
      <c r="H13" s="16">
        <v>0</v>
      </c>
      <c r="I13" s="16">
        <v>0</v>
      </c>
      <c r="J13" s="16">
        <v>0</v>
      </c>
      <c r="K13" s="156">
        <f>+'RFP 20'!S15</f>
        <v>0</v>
      </c>
      <c r="L13" s="156">
        <f>+'RFP 20'!Q15</f>
        <v>0</v>
      </c>
      <c r="M13" s="38"/>
      <c r="O13" s="143" t="s">
        <v>52</v>
      </c>
      <c r="P13" s="247"/>
      <c r="Q13" s="247"/>
      <c r="R13" s="247"/>
      <c r="S13" s="247"/>
      <c r="T13" s="247"/>
      <c r="U13" s="48" t="s">
        <v>75</v>
      </c>
      <c r="W13" s="119">
        <v>0</v>
      </c>
      <c r="X13" s="119">
        <v>0.1</v>
      </c>
      <c r="Y13" s="119">
        <v>0.1</v>
      </c>
      <c r="Z13" s="157" t="s">
        <v>91</v>
      </c>
    </row>
    <row r="14" spans="1:26" ht="13.9" customHeight="1" x14ac:dyDescent="0.2">
      <c r="A14" s="16"/>
      <c r="B14" s="16">
        <v>0</v>
      </c>
      <c r="C14" s="16">
        <v>0</v>
      </c>
      <c r="D14" s="38">
        <f>+'RFP 20'!K16</f>
        <v>0</v>
      </c>
      <c r="E14" s="153">
        <f t="shared" si="0"/>
        <v>0</v>
      </c>
      <c r="F14" s="154"/>
      <c r="G14" s="6" t="str">
        <f t="shared" si="1"/>
        <v/>
      </c>
      <c r="H14" s="16">
        <v>0</v>
      </c>
      <c r="I14" s="16">
        <v>0</v>
      </c>
      <c r="J14" s="16">
        <v>0</v>
      </c>
      <c r="K14" s="156">
        <f>+'RFP 20'!S16</f>
        <v>0</v>
      </c>
      <c r="L14" s="156">
        <f>+'RFP 20'!Q16</f>
        <v>0</v>
      </c>
      <c r="M14" s="38"/>
      <c r="O14" s="143" t="s">
        <v>49</v>
      </c>
      <c r="P14" s="247"/>
      <c r="Q14" s="247"/>
      <c r="R14" s="247"/>
      <c r="S14" s="247"/>
      <c r="T14" s="247"/>
      <c r="U14" s="261" t="s">
        <v>151</v>
      </c>
      <c r="V14" s="259"/>
      <c r="W14" s="119">
        <v>0</v>
      </c>
      <c r="X14" s="119">
        <v>0.1</v>
      </c>
      <c r="Y14" s="119">
        <v>0.1</v>
      </c>
      <c r="Z14" s="157" t="s">
        <v>91</v>
      </c>
    </row>
    <row r="15" spans="1:26" ht="13.9" customHeight="1" x14ac:dyDescent="0.2">
      <c r="A15" s="16"/>
      <c r="B15" s="16">
        <v>0</v>
      </c>
      <c r="C15" s="16">
        <v>0</v>
      </c>
      <c r="D15" s="38">
        <f>+'RFP 20'!K17</f>
        <v>0</v>
      </c>
      <c r="E15" s="153">
        <f t="shared" si="0"/>
        <v>0</v>
      </c>
      <c r="F15" s="154"/>
      <c r="G15" s="6" t="str">
        <f t="shared" si="1"/>
        <v/>
      </c>
      <c r="H15" s="16">
        <v>0</v>
      </c>
      <c r="I15" s="16">
        <v>0</v>
      </c>
      <c r="J15" s="16">
        <v>0</v>
      </c>
      <c r="K15" s="156">
        <f>+'RFP 20'!S17</f>
        <v>0</v>
      </c>
      <c r="L15" s="156">
        <f>+'RFP 20'!Q17</f>
        <v>0</v>
      </c>
      <c r="M15" s="38"/>
      <c r="O15" s="143" t="s">
        <v>42</v>
      </c>
      <c r="P15" s="247"/>
      <c r="Q15" s="247"/>
      <c r="R15" s="247"/>
      <c r="S15" s="247"/>
      <c r="T15" s="247"/>
      <c r="U15" s="48" t="s">
        <v>76</v>
      </c>
      <c r="W15" s="119">
        <v>0</v>
      </c>
      <c r="X15" s="119">
        <v>0.1</v>
      </c>
      <c r="Y15" s="119">
        <v>0.1</v>
      </c>
      <c r="Z15" s="157" t="s">
        <v>91</v>
      </c>
    </row>
    <row r="16" spans="1:26" ht="13.9" customHeight="1" x14ac:dyDescent="0.2">
      <c r="A16" s="16"/>
      <c r="B16" s="16">
        <v>0</v>
      </c>
      <c r="C16" s="16">
        <v>0</v>
      </c>
      <c r="D16" s="38">
        <f>+'RFP 20'!K18</f>
        <v>0</v>
      </c>
      <c r="E16" s="153">
        <f t="shared" si="0"/>
        <v>0</v>
      </c>
      <c r="F16" s="154"/>
      <c r="G16" s="6" t="str">
        <f t="shared" si="1"/>
        <v/>
      </c>
      <c r="H16" s="16">
        <v>0</v>
      </c>
      <c r="I16" s="16">
        <v>0</v>
      </c>
      <c r="J16" s="16">
        <v>0</v>
      </c>
      <c r="K16" s="156">
        <f>+'RFP 20'!S18</f>
        <v>0</v>
      </c>
      <c r="L16" s="156">
        <f>+'RFP 20'!Q18</f>
        <v>0</v>
      </c>
      <c r="M16" s="38"/>
      <c r="O16" s="143" t="s">
        <v>53</v>
      </c>
      <c r="P16" s="247"/>
      <c r="Q16" s="247"/>
      <c r="R16" s="247"/>
      <c r="S16" s="247"/>
      <c r="T16" s="247"/>
      <c r="U16" s="48" t="s">
        <v>78</v>
      </c>
      <c r="W16" s="119">
        <v>0</v>
      </c>
      <c r="X16" s="119">
        <v>0</v>
      </c>
      <c r="Y16" s="119">
        <v>0</v>
      </c>
      <c r="Z16" s="157" t="s">
        <v>91</v>
      </c>
    </row>
    <row r="17" spans="1:26" ht="13.9" customHeight="1" x14ac:dyDescent="0.2">
      <c r="A17" s="16"/>
      <c r="B17" s="16">
        <v>0</v>
      </c>
      <c r="C17" s="16">
        <v>0</v>
      </c>
      <c r="D17" s="38">
        <f>+'RFP 20'!K19</f>
        <v>0</v>
      </c>
      <c r="E17" s="153">
        <f t="shared" si="0"/>
        <v>0</v>
      </c>
      <c r="F17" s="154"/>
      <c r="G17" s="6" t="str">
        <f t="shared" si="1"/>
        <v/>
      </c>
      <c r="H17" s="16">
        <v>0</v>
      </c>
      <c r="I17" s="16">
        <v>0</v>
      </c>
      <c r="J17" s="16">
        <v>0</v>
      </c>
      <c r="K17" s="156">
        <f>+'RFP 20'!S19</f>
        <v>0</v>
      </c>
      <c r="L17" s="156">
        <f>+'RFP 20'!Q19</f>
        <v>0</v>
      </c>
      <c r="M17" s="38"/>
      <c r="O17" s="143" t="s">
        <v>54</v>
      </c>
      <c r="P17" s="247"/>
      <c r="Q17" s="247"/>
      <c r="R17" s="247"/>
      <c r="S17" s="247"/>
      <c r="T17" s="247"/>
      <c r="U17" s="48" t="s">
        <v>142</v>
      </c>
      <c r="W17" s="119">
        <v>0</v>
      </c>
      <c r="X17" s="119">
        <v>0.1</v>
      </c>
      <c r="Y17" s="119">
        <v>0.1</v>
      </c>
      <c r="Z17" s="157" t="s">
        <v>91</v>
      </c>
    </row>
    <row r="18" spans="1:26" ht="13.9" customHeight="1" x14ac:dyDescent="0.2">
      <c r="A18" s="16"/>
      <c r="B18" s="16">
        <v>0</v>
      </c>
      <c r="C18" s="16">
        <v>0</v>
      </c>
      <c r="D18" s="38">
        <f>+'RFP 20'!K20</f>
        <v>0</v>
      </c>
      <c r="E18" s="153">
        <f t="shared" si="0"/>
        <v>0</v>
      </c>
      <c r="F18" s="154"/>
      <c r="G18" s="6" t="str">
        <f t="shared" si="1"/>
        <v/>
      </c>
      <c r="H18" s="16">
        <v>0</v>
      </c>
      <c r="I18" s="16">
        <v>0</v>
      </c>
      <c r="J18" s="16">
        <v>0</v>
      </c>
      <c r="K18" s="156">
        <f>+'RFP 20'!S20</f>
        <v>0</v>
      </c>
      <c r="L18" s="156">
        <f>+'RFP 20'!Q20</f>
        <v>0</v>
      </c>
      <c r="M18" s="38"/>
      <c r="O18" s="143" t="s">
        <v>55</v>
      </c>
      <c r="P18" s="247"/>
      <c r="Q18" s="247"/>
      <c r="R18" s="247"/>
      <c r="S18" s="247"/>
      <c r="T18" s="247"/>
      <c r="U18" s="261" t="s">
        <v>154</v>
      </c>
      <c r="W18" s="119">
        <v>0</v>
      </c>
      <c r="X18" s="119">
        <v>0.1</v>
      </c>
      <c r="Y18" s="119">
        <v>0.1</v>
      </c>
      <c r="Z18" s="157" t="s">
        <v>91</v>
      </c>
    </row>
    <row r="19" spans="1:26" ht="13.9" customHeight="1" x14ac:dyDescent="0.2">
      <c r="A19" s="16"/>
      <c r="B19" s="16">
        <v>0</v>
      </c>
      <c r="C19" s="16">
        <v>0</v>
      </c>
      <c r="D19" s="38">
        <f>+'RFP 20'!K21</f>
        <v>0</v>
      </c>
      <c r="E19" s="153">
        <f t="shared" si="0"/>
        <v>0</v>
      </c>
      <c r="F19" s="154"/>
      <c r="G19" s="6" t="str">
        <f t="shared" si="1"/>
        <v/>
      </c>
      <c r="H19" s="16">
        <v>0</v>
      </c>
      <c r="I19" s="16">
        <v>0</v>
      </c>
      <c r="J19" s="16">
        <v>0</v>
      </c>
      <c r="K19" s="156">
        <f>+'RFP 20'!S21</f>
        <v>0</v>
      </c>
      <c r="L19" s="156">
        <f>+'RFP 20'!Q21</f>
        <v>0</v>
      </c>
      <c r="M19" s="38"/>
      <c r="O19" s="143" t="s">
        <v>56</v>
      </c>
      <c r="P19" s="247"/>
      <c r="Q19" s="247"/>
      <c r="R19" s="247"/>
      <c r="S19" s="247"/>
      <c r="T19" s="247"/>
      <c r="U19" s="48" t="s">
        <v>141</v>
      </c>
      <c r="W19" s="119">
        <v>0</v>
      </c>
      <c r="X19" s="119">
        <v>0</v>
      </c>
      <c r="Y19" s="119">
        <v>0</v>
      </c>
      <c r="Z19" s="157" t="s">
        <v>91</v>
      </c>
    </row>
    <row r="20" spans="1:26" ht="13.9" customHeight="1" x14ac:dyDescent="0.2">
      <c r="A20" s="16"/>
      <c r="B20" s="16">
        <v>0</v>
      </c>
      <c r="C20" s="16">
        <v>0</v>
      </c>
      <c r="D20" s="38">
        <f>+'RFP 20'!K22</f>
        <v>0</v>
      </c>
      <c r="E20" s="153">
        <f t="shared" si="0"/>
        <v>0</v>
      </c>
      <c r="F20" s="154"/>
      <c r="G20" s="6" t="str">
        <f t="shared" si="1"/>
        <v/>
      </c>
      <c r="H20" s="16">
        <v>0</v>
      </c>
      <c r="I20" s="16">
        <v>0</v>
      </c>
      <c r="J20" s="16">
        <v>0</v>
      </c>
      <c r="K20" s="156">
        <f>+'RFP 20'!S22</f>
        <v>0</v>
      </c>
      <c r="L20" s="156">
        <f>+'RFP 20'!Q22</f>
        <v>0</v>
      </c>
      <c r="M20" s="38"/>
      <c r="O20" s="143" t="s">
        <v>57</v>
      </c>
      <c r="P20" s="247"/>
      <c r="Q20" s="247"/>
      <c r="R20" s="247"/>
      <c r="S20" s="247"/>
      <c r="T20" s="247"/>
      <c r="U20" s="48"/>
      <c r="W20" s="119">
        <v>0</v>
      </c>
      <c r="X20" s="119">
        <v>0</v>
      </c>
      <c r="Y20" s="119">
        <v>0</v>
      </c>
      <c r="Z20" s="157" t="s">
        <v>91</v>
      </c>
    </row>
    <row r="21" spans="1:26" ht="13.5" x14ac:dyDescent="0.25">
      <c r="A21" s="10" t="s">
        <v>64</v>
      </c>
      <c r="B21" s="9">
        <v>0</v>
      </c>
      <c r="C21" s="155">
        <v>0</v>
      </c>
      <c r="D21" s="38">
        <f>+'RFP 20'!K23</f>
        <v>0</v>
      </c>
      <c r="E21" s="153">
        <f t="shared" si="0"/>
        <v>0</v>
      </c>
      <c r="F21" s="159"/>
      <c r="G21" s="160"/>
      <c r="H21" s="161" t="str">
        <f>+IF(TotalMatchBudget&lt;TotalRequiredMatch,"Too little match budgeted.  See required match/leveraging box above.","")</f>
        <v/>
      </c>
      <c r="O21" s="143" t="s">
        <v>45</v>
      </c>
      <c r="P21" s="247"/>
      <c r="Q21" s="247"/>
      <c r="R21" s="247"/>
      <c r="S21" s="247"/>
      <c r="T21" s="247"/>
      <c r="U21" s="48"/>
      <c r="W21" s="119">
        <v>0</v>
      </c>
      <c r="X21" s="119">
        <v>0</v>
      </c>
      <c r="Y21" s="119">
        <v>0</v>
      </c>
      <c r="Z21" s="157" t="s">
        <v>91</v>
      </c>
    </row>
    <row r="22" spans="1:26" ht="6.6" customHeight="1" x14ac:dyDescent="0.2">
      <c r="O22" s="241" t="s">
        <v>43</v>
      </c>
      <c r="P22" s="249"/>
      <c r="Q22" s="249"/>
      <c r="R22" s="249"/>
      <c r="S22" s="249"/>
      <c r="T22" s="249"/>
      <c r="W22" s="119"/>
      <c r="Y22" s="117"/>
    </row>
    <row r="23" spans="1:26" s="162" customFormat="1" ht="16.149999999999999" customHeight="1" x14ac:dyDescent="0.2">
      <c r="A23" s="162" t="s">
        <v>63</v>
      </c>
      <c r="B23" s="163">
        <f>+SUM(B11:B22)</f>
        <v>0</v>
      </c>
      <c r="C23" s="164">
        <f>+SUM(C11:C22)</f>
        <v>0</v>
      </c>
      <c r="D23" s="164">
        <f>+SUM(D11:D22)</f>
        <v>0</v>
      </c>
      <c r="E23" s="164">
        <f>+SUM(E11:E22)</f>
        <v>0</v>
      </c>
      <c r="F23" s="164"/>
      <c r="H23" s="164">
        <f>+SUM(H11:H20)</f>
        <v>0</v>
      </c>
      <c r="I23" s="165">
        <f>+IF(TotalMatchBudget&gt;=TotalRequiredMatch,1,0)</f>
        <v>1</v>
      </c>
      <c r="J23" s="164"/>
      <c r="K23" s="164">
        <f>+'RFP 20'!M26</f>
        <v>0</v>
      </c>
      <c r="L23" s="164">
        <f>+'RFP 20'!O26</f>
        <v>0</v>
      </c>
      <c r="O23" s="170" t="s">
        <v>106</v>
      </c>
      <c r="P23" s="247"/>
      <c r="Q23" s="247"/>
      <c r="R23" s="247"/>
      <c r="S23" s="247"/>
      <c r="T23" s="247"/>
      <c r="U23" s="6"/>
      <c r="V23" s="6"/>
      <c r="W23" s="119"/>
      <c r="X23" s="119"/>
      <c r="Y23" s="117"/>
      <c r="Z23" s="6"/>
    </row>
    <row r="24" spans="1:26" ht="4.1500000000000004" customHeight="1" x14ac:dyDescent="0.2">
      <c r="O24" s="170" t="s">
        <v>107</v>
      </c>
      <c r="P24" s="247"/>
      <c r="Q24" s="247"/>
      <c r="R24" s="247"/>
      <c r="S24" s="247"/>
      <c r="T24" s="247"/>
      <c r="U24" s="162"/>
      <c r="W24" s="119"/>
      <c r="Y24" s="117"/>
      <c r="Z24" s="162"/>
    </row>
    <row r="25" spans="1:26" x14ac:dyDescent="0.2">
      <c r="A25" s="171" t="str">
        <f>+VLOOKUP(ProgramFixed,$U$11:$Z$21,6,FALSE)</f>
        <v>Award</v>
      </c>
      <c r="B25" s="258">
        <f>+TotalLevRequirement</f>
        <v>0.1</v>
      </c>
      <c r="C25" s="90" t="str">
        <f>+IF(VLOOKUP(ProgramFixed,$U$11:$Z$21,6,FALSE)="Award", "of CDBG Award will be held until total required local match documented", IF(VLOOKUP(ProgramFixed,$U$11:$Z$21,6,FALSE)="Budget","CDBG budget amounts will be held until required match/leveraging documented for the budget item",IF(VLOOKUP(ProgramFixed,$U$11:$Z$21,6,FALSE)="Prorata", "Every draw must be prorata - CDBG draw cannot exceed total match documented","")))</f>
        <v>of CDBG Award will be held until total required local match documented</v>
      </c>
      <c r="O25" s="170" t="s">
        <v>108</v>
      </c>
      <c r="P25" s="247"/>
      <c r="Q25" s="247"/>
      <c r="R25" s="247"/>
      <c r="S25" s="247"/>
      <c r="T25" s="247"/>
      <c r="U25" s="166"/>
      <c r="W25" s="119"/>
      <c r="Y25" s="167"/>
    </row>
    <row r="26" spans="1:26" s="166" customFormat="1" ht="16.149999999999999" customHeight="1" x14ac:dyDescent="0.2">
      <c r="B26" s="206">
        <f>IF(HoldAmount=0,0,B23*(1-B25))</f>
        <v>0</v>
      </c>
      <c r="C26" s="162" t="str">
        <f>+IF(HoldAmount=1,"Based on amount of match/leveraging documented to date",IF(HoldAmount=0,"","CDBG funds available for drawdown"))</f>
        <v>CDBG funds available for drawdown</v>
      </c>
      <c r="I26" s="200"/>
      <c r="O26" s="170" t="s">
        <v>109</v>
      </c>
      <c r="P26" s="247"/>
      <c r="Q26" s="247"/>
      <c r="R26" s="247"/>
      <c r="S26" s="247"/>
      <c r="T26" s="247"/>
      <c r="U26" s="6"/>
      <c r="V26" s="6"/>
      <c r="W26" s="117"/>
      <c r="X26" s="119"/>
      <c r="Y26" s="119"/>
      <c r="Z26" s="6"/>
    </row>
    <row r="27" spans="1:26" x14ac:dyDescent="0.2">
      <c r="O27" s="170" t="s">
        <v>110</v>
      </c>
      <c r="P27" s="247"/>
      <c r="Q27" s="247"/>
      <c r="R27" s="247"/>
      <c r="S27" s="247"/>
      <c r="T27" s="247"/>
      <c r="Z27" s="166"/>
    </row>
    <row r="28" spans="1:26" x14ac:dyDescent="0.2">
      <c r="O28" s="170" t="s">
        <v>58</v>
      </c>
      <c r="P28" s="247"/>
      <c r="Q28" s="247"/>
      <c r="R28" s="247"/>
      <c r="S28" s="247"/>
      <c r="T28" s="247"/>
      <c r="U28" s="166"/>
      <c r="V28" s="166"/>
      <c r="W28" s="168"/>
      <c r="X28" s="169"/>
      <c r="Y28" s="169"/>
    </row>
    <row r="29" spans="1:26" x14ac:dyDescent="0.2">
      <c r="O29" s="170" t="s">
        <v>111</v>
      </c>
      <c r="P29" s="247"/>
      <c r="Q29" s="247"/>
      <c r="R29" s="247"/>
      <c r="S29" s="247"/>
      <c r="T29" s="247"/>
    </row>
    <row r="30" spans="1:26" x14ac:dyDescent="0.2">
      <c r="O30" s="170" t="s">
        <v>44</v>
      </c>
      <c r="P30" s="247"/>
      <c r="Q30" s="247"/>
      <c r="R30" s="247"/>
      <c r="S30" s="247"/>
      <c r="T30" s="247"/>
    </row>
    <row r="38" spans="1:4" x14ac:dyDescent="0.2">
      <c r="B38" s="186"/>
      <c r="C38" s="186"/>
    </row>
    <row r="42" spans="1:4" x14ac:dyDescent="0.2">
      <c r="B42" s="176"/>
      <c r="C42" s="176"/>
      <c r="D42" s="176"/>
    </row>
    <row r="43" spans="1:4" x14ac:dyDescent="0.2">
      <c r="A43" s="244" t="s">
        <v>114</v>
      </c>
      <c r="B43" s="243"/>
      <c r="C43" s="243"/>
      <c r="D43" s="243"/>
    </row>
    <row r="55" spans="1:1" x14ac:dyDescent="0.2">
      <c r="A55" s="6" t="e">
        <f>+Program</f>
        <v>#NAME?</v>
      </c>
    </row>
    <row r="58" spans="1:1" x14ac:dyDescent="0.2">
      <c r="A58" s="187"/>
    </row>
  </sheetData>
  <sheetProtection algorithmName="SHA-512" hashValue="6w5pNp+RVCe2NkjYUyxQVZgKRXvapwHnv0jcLQmK4/t5ikhoLYn4qp+aBEq1mzA6urpvg0vPlYUCa0YgaFGKRg==" saltValue="hwRwHAajB31gbvt+7Ndg+Q==" spinCount="100000" sheet="1" selectLockedCells="1"/>
  <dataConsolidate/>
  <mergeCells count="10">
    <mergeCell ref="H2:L2"/>
    <mergeCell ref="B2:D2"/>
    <mergeCell ref="I8:L8"/>
    <mergeCell ref="B3:D3"/>
    <mergeCell ref="B4:D4"/>
    <mergeCell ref="I9:J9"/>
    <mergeCell ref="K9:L9"/>
    <mergeCell ref="H8:H9"/>
    <mergeCell ref="B5:D5"/>
    <mergeCell ref="B6:D6"/>
  </mergeCells>
  <phoneticPr fontId="0" type="noConversion"/>
  <dataValidations count="6">
    <dataValidation showInputMessage="1" showErrorMessage="1" sqref="A21"/>
    <dataValidation type="list" allowBlank="1" showInputMessage="1" showErrorMessage="1" promptTitle="Select activity from pg2 budget" sqref="A11:A20">
      <formula1>$O$7:$O$30</formula1>
    </dataValidation>
    <dataValidation type="list" allowBlank="1" showInputMessage="1" showErrorMessage="1" sqref="B6:D6">
      <formula1>$Y$1:$Y$2</formula1>
    </dataValidation>
    <dataValidation type="custom" allowBlank="1" showInputMessage="1" showErrorMessage="1" errorTitle="OOPS!  Start over!" error="You did not select a Program and Project Type before clicking &quot;Set me up&quot;.  _x000a__x000a_Start over with a new 2008 RFP Smartform." sqref="B13:B20">
      <formula1>AND(ProgramFixed&lt;&gt;"Program Type")</formula1>
    </dataValidation>
    <dataValidation type="custom" allowBlank="1" showInputMessage="1" showErrorMessage="1" error="You did not select a Program and Project Type before clicking &quot;Set me up&quot;.  Start over with a new 2008 RFP Smartform." sqref="B11">
      <formula1>AND(ProgramFixed&lt;&gt;"Program Type")</formula1>
    </dataValidation>
    <dataValidation type="custom" allowBlank="1" showInputMessage="1" showErrorMessage="1" errorTitle="OOPS! Start over!" error="You did not select a Program and Project Type before clicking &quot;Set me up&quot;.  _x000a__x000a_Start over with a new 2008 RFP Smartform." sqref="B12">
      <formula1>AND(ProgramFixed&lt;&gt;"Program Type",ProgramFixed=ProgramCheck)</formula1>
    </dataValidation>
  </dataValidations>
  <printOptions horizontalCentered="1"/>
  <pageMargins left="0.25" right="0.25" top="0.5" bottom="0.25" header="0.25" footer="0.5"/>
  <pageSetup scale="76" orientation="landscape" horizontalDpi="300" verticalDpi="300" r:id="rId1"/>
  <headerFooter alignWithMargins="0">
    <oddHeader>&amp;C&amp;"Arial,Bold"CDBG REQUEST FOR PAYMENT FORM&amp;R&amp;8revised 11/10/2004</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IO43"/>
  <sheetViews>
    <sheetView zoomScaleNormal="100"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18</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17'!K13</f>
        <v>0</v>
      </c>
      <c r="H13" s="18">
        <f t="shared" ref="H13:H23" si="0">+F13</f>
        <v>0</v>
      </c>
      <c r="I13" s="16">
        <v>0</v>
      </c>
      <c r="J13" s="16">
        <v>0</v>
      </c>
      <c r="K13" s="69">
        <f t="shared" ref="K13:K23" si="1">+SUM(G13:I13)-ABS(J13)</f>
        <v>0</v>
      </c>
      <c r="L13" s="118">
        <f>+'Grant Award &amp; Balance'!H11</f>
        <v>0</v>
      </c>
      <c r="M13" s="16">
        <v>0</v>
      </c>
      <c r="N13" s="279">
        <v>0</v>
      </c>
      <c r="O13" s="70">
        <f>+S13</f>
        <v>0</v>
      </c>
      <c r="Q13" s="71">
        <f>+M13+'RFP 17'!Q13</f>
        <v>0</v>
      </c>
      <c r="R13" s="72">
        <f>+N13+'RFP 17'!R13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17'!K14</f>
        <v>0</v>
      </c>
      <c r="H14" s="18">
        <f t="shared" si="0"/>
        <v>0</v>
      </c>
      <c r="I14" s="16">
        <v>0</v>
      </c>
      <c r="J14" s="16">
        <v>0</v>
      </c>
      <c r="K14" s="69">
        <f t="shared" si="1"/>
        <v>0</v>
      </c>
      <c r="L14" s="118">
        <f>+'Grant Award &amp; Balance'!H12</f>
        <v>0</v>
      </c>
      <c r="M14" s="16">
        <v>0</v>
      </c>
      <c r="N14" s="279">
        <v>0</v>
      </c>
      <c r="O14" s="70">
        <f t="shared" ref="O14:O21" si="6">+S14</f>
        <v>0</v>
      </c>
      <c r="Q14" s="71">
        <f>+M14+'RFP 17'!Q14</f>
        <v>0</v>
      </c>
      <c r="R14" s="72">
        <f>+N14+'RFP 17'!R14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17'!K15</f>
        <v>0</v>
      </c>
      <c r="H15" s="18">
        <f t="shared" si="0"/>
        <v>0</v>
      </c>
      <c r="I15" s="16">
        <v>0</v>
      </c>
      <c r="J15" s="16">
        <v>0</v>
      </c>
      <c r="K15" s="69">
        <f t="shared" si="1"/>
        <v>0</v>
      </c>
      <c r="L15" s="118">
        <f>+'Grant Award &amp; Balance'!H13</f>
        <v>0</v>
      </c>
      <c r="M15" s="16">
        <v>0</v>
      </c>
      <c r="N15" s="279">
        <v>0</v>
      </c>
      <c r="O15" s="70">
        <f t="shared" si="6"/>
        <v>0</v>
      </c>
      <c r="Q15" s="71">
        <f>+M15+'RFP 17'!Q15</f>
        <v>0</v>
      </c>
      <c r="R15" s="72">
        <f>+N15+'RFP 17'!R15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17'!K16</f>
        <v>0</v>
      </c>
      <c r="H16" s="18">
        <f t="shared" si="0"/>
        <v>0</v>
      </c>
      <c r="I16" s="16">
        <v>0</v>
      </c>
      <c r="J16" s="16">
        <v>0</v>
      </c>
      <c r="K16" s="69">
        <f t="shared" si="1"/>
        <v>0</v>
      </c>
      <c r="L16" s="118">
        <f>+'Grant Award &amp; Balance'!H14</f>
        <v>0</v>
      </c>
      <c r="M16" s="16">
        <v>0</v>
      </c>
      <c r="N16" s="279">
        <v>0</v>
      </c>
      <c r="O16" s="70">
        <f t="shared" si="6"/>
        <v>0</v>
      </c>
      <c r="Q16" s="71">
        <f>+M16+'RFP 17'!Q16</f>
        <v>0</v>
      </c>
      <c r="R16" s="72">
        <f>+N16+'RFP 17'!R16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17'!K17</f>
        <v>0</v>
      </c>
      <c r="H17" s="18">
        <f t="shared" si="0"/>
        <v>0</v>
      </c>
      <c r="I17" s="16">
        <v>0</v>
      </c>
      <c r="J17" s="16">
        <v>0</v>
      </c>
      <c r="K17" s="69">
        <f t="shared" si="1"/>
        <v>0</v>
      </c>
      <c r="L17" s="118">
        <f>+'Grant Award &amp; Balance'!H15</f>
        <v>0</v>
      </c>
      <c r="M17" s="16">
        <v>0</v>
      </c>
      <c r="N17" s="279">
        <v>0</v>
      </c>
      <c r="O17" s="70">
        <f t="shared" si="6"/>
        <v>0</v>
      </c>
      <c r="Q17" s="71">
        <f>+M17+'RFP 17'!Q17</f>
        <v>0</v>
      </c>
      <c r="R17" s="72">
        <f>+N17+'RFP 17'!R17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17'!K18</f>
        <v>0</v>
      </c>
      <c r="H18" s="18">
        <f t="shared" si="0"/>
        <v>0</v>
      </c>
      <c r="I18" s="16">
        <v>0</v>
      </c>
      <c r="J18" s="16">
        <v>0</v>
      </c>
      <c r="K18" s="69">
        <f t="shared" si="1"/>
        <v>0</v>
      </c>
      <c r="L18" s="118">
        <f>+'Grant Award &amp; Balance'!H16</f>
        <v>0</v>
      </c>
      <c r="M18" s="16">
        <v>0</v>
      </c>
      <c r="N18" s="279">
        <v>0</v>
      </c>
      <c r="O18" s="70">
        <f t="shared" si="6"/>
        <v>0</v>
      </c>
      <c r="Q18" s="71">
        <f>+M18+'RFP 17'!Q18</f>
        <v>0</v>
      </c>
      <c r="R18" s="72">
        <f>+N18+'RFP 17'!R18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17'!K19</f>
        <v>0</v>
      </c>
      <c r="H19" s="18">
        <f t="shared" si="0"/>
        <v>0</v>
      </c>
      <c r="I19" s="16">
        <v>0</v>
      </c>
      <c r="J19" s="16">
        <v>0</v>
      </c>
      <c r="K19" s="69">
        <f t="shared" si="1"/>
        <v>0</v>
      </c>
      <c r="L19" s="118">
        <f>+'Grant Award &amp; Balance'!H17</f>
        <v>0</v>
      </c>
      <c r="M19" s="16">
        <v>0</v>
      </c>
      <c r="N19" s="279">
        <v>0</v>
      </c>
      <c r="O19" s="70">
        <f t="shared" si="6"/>
        <v>0</v>
      </c>
      <c r="Q19" s="71">
        <f>+M19+'RFP 17'!Q19</f>
        <v>0</v>
      </c>
      <c r="R19" s="72">
        <f>+N19+'RFP 17'!R19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17'!K20</f>
        <v>0</v>
      </c>
      <c r="H20" s="18">
        <f t="shared" si="0"/>
        <v>0</v>
      </c>
      <c r="I20" s="16">
        <v>0</v>
      </c>
      <c r="J20" s="16">
        <v>0</v>
      </c>
      <c r="K20" s="69">
        <f t="shared" si="1"/>
        <v>0</v>
      </c>
      <c r="L20" s="118">
        <f>+'Grant Award &amp; Balance'!H18</f>
        <v>0</v>
      </c>
      <c r="M20" s="16">
        <v>0</v>
      </c>
      <c r="N20" s="279">
        <v>0</v>
      </c>
      <c r="O20" s="70">
        <f t="shared" si="6"/>
        <v>0</v>
      </c>
      <c r="Q20" s="71">
        <f>+M20+'RFP 17'!Q20</f>
        <v>0</v>
      </c>
      <c r="R20" s="72">
        <f>+N20+'RFP 17'!R20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17'!K21</f>
        <v>0</v>
      </c>
      <c r="H21" s="18">
        <f t="shared" si="0"/>
        <v>0</v>
      </c>
      <c r="I21" s="16">
        <v>0</v>
      </c>
      <c r="J21" s="16">
        <v>0</v>
      </c>
      <c r="K21" s="69">
        <f t="shared" si="1"/>
        <v>0</v>
      </c>
      <c r="L21" s="118">
        <f>+'Grant Award &amp; Balance'!H19</f>
        <v>0</v>
      </c>
      <c r="M21" s="16">
        <v>0</v>
      </c>
      <c r="N21" s="279">
        <v>0</v>
      </c>
      <c r="O21" s="70">
        <f t="shared" si="6"/>
        <v>0</v>
      </c>
      <c r="Q21" s="71">
        <f>+M21+'RFP 17'!Q21</f>
        <v>0</v>
      </c>
      <c r="R21" s="72">
        <f>+N21+'RFP 17'!R21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17'!K23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RQMCxy7EaK8GAkVpZfhz8i5+MFCHq/EP3rrG6BcI0toFivTjZRLVzG0xVt/9oBAcpkRuyd8nTMmol5+o5+bF5w==" saltValue="AR3Gube0HG5grUROABxDpQ==" spinCount="100000" sheet="1" selectLockedCells="1"/>
  <dataConsolidate/>
  <mergeCells count="30">
    <mergeCell ref="I38:L38"/>
    <mergeCell ref="D38:G38"/>
    <mergeCell ref="N38:O38"/>
    <mergeCell ref="A13:B13"/>
    <mergeCell ref="A14:B14"/>
    <mergeCell ref="A15:B15"/>
    <mergeCell ref="A20:B20"/>
    <mergeCell ref="C23:E23"/>
    <mergeCell ref="I2:J2"/>
    <mergeCell ref="I3:J3"/>
    <mergeCell ref="A10:B10"/>
    <mergeCell ref="G34:J34"/>
    <mergeCell ref="M34:N34"/>
    <mergeCell ref="A22:B22"/>
    <mergeCell ref="A21:B21"/>
    <mergeCell ref="M3:O3"/>
    <mergeCell ref="I4:J4"/>
    <mergeCell ref="M4:O4"/>
    <mergeCell ref="A16:B16"/>
    <mergeCell ref="L9:O9"/>
    <mergeCell ref="I5:J5"/>
    <mergeCell ref="M5:O5"/>
    <mergeCell ref="A9:C9"/>
    <mergeCell ref="D9:F9"/>
    <mergeCell ref="G9:K9"/>
    <mergeCell ref="M11:N11"/>
    <mergeCell ref="A12:B12"/>
    <mergeCell ref="A18:B18"/>
    <mergeCell ref="A19:B19"/>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19</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18'!K13</f>
        <v>0</v>
      </c>
      <c r="H13" s="18">
        <f t="shared" ref="H13:H23" si="0">+F13</f>
        <v>0</v>
      </c>
      <c r="I13" s="16">
        <v>0</v>
      </c>
      <c r="J13" s="16">
        <v>0</v>
      </c>
      <c r="K13" s="69">
        <f t="shared" ref="K13:K23" si="1">+SUM(G13:I13)-ABS(J13)</f>
        <v>0</v>
      </c>
      <c r="L13" s="118">
        <f>+'Grant Award &amp; Balance'!H11</f>
        <v>0</v>
      </c>
      <c r="M13" s="16">
        <v>0</v>
      </c>
      <c r="N13" s="279">
        <v>0</v>
      </c>
      <c r="O13" s="70">
        <f>+S13</f>
        <v>0</v>
      </c>
      <c r="Q13" s="71">
        <f>+M13+'RFP 18'!Q13</f>
        <v>0</v>
      </c>
      <c r="R13" s="72">
        <f>+N13+'RFP 18'!R13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18'!K14</f>
        <v>0</v>
      </c>
      <c r="H14" s="18">
        <f t="shared" si="0"/>
        <v>0</v>
      </c>
      <c r="I14" s="16">
        <v>0</v>
      </c>
      <c r="J14" s="16">
        <v>0</v>
      </c>
      <c r="K14" s="69">
        <f t="shared" si="1"/>
        <v>0</v>
      </c>
      <c r="L14" s="118">
        <f>+'Grant Award &amp; Balance'!H12</f>
        <v>0</v>
      </c>
      <c r="M14" s="16">
        <v>0</v>
      </c>
      <c r="N14" s="279">
        <v>0</v>
      </c>
      <c r="O14" s="70">
        <f t="shared" ref="O14:O21" si="6">+S14</f>
        <v>0</v>
      </c>
      <c r="Q14" s="71">
        <f>+M14+'RFP 18'!Q14</f>
        <v>0</v>
      </c>
      <c r="R14" s="72">
        <f>+N14+'RFP 18'!R14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18'!K15</f>
        <v>0</v>
      </c>
      <c r="H15" s="18">
        <f t="shared" si="0"/>
        <v>0</v>
      </c>
      <c r="I15" s="16">
        <v>0</v>
      </c>
      <c r="J15" s="16">
        <v>0</v>
      </c>
      <c r="K15" s="69">
        <f t="shared" si="1"/>
        <v>0</v>
      </c>
      <c r="L15" s="118">
        <f>+'Grant Award &amp; Balance'!H13</f>
        <v>0</v>
      </c>
      <c r="M15" s="16">
        <v>0</v>
      </c>
      <c r="N15" s="279">
        <v>0</v>
      </c>
      <c r="O15" s="70">
        <f t="shared" si="6"/>
        <v>0</v>
      </c>
      <c r="Q15" s="71">
        <f>+M15+'RFP 18'!Q15</f>
        <v>0</v>
      </c>
      <c r="R15" s="72">
        <f>+N15+'RFP 18'!R15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18'!K16</f>
        <v>0</v>
      </c>
      <c r="H16" s="18">
        <f t="shared" si="0"/>
        <v>0</v>
      </c>
      <c r="I16" s="16">
        <v>0</v>
      </c>
      <c r="J16" s="16">
        <v>0</v>
      </c>
      <c r="K16" s="69">
        <f t="shared" si="1"/>
        <v>0</v>
      </c>
      <c r="L16" s="118">
        <f>+'Grant Award &amp; Balance'!H14</f>
        <v>0</v>
      </c>
      <c r="M16" s="16">
        <v>0</v>
      </c>
      <c r="N16" s="279">
        <v>0</v>
      </c>
      <c r="O16" s="70">
        <f t="shared" si="6"/>
        <v>0</v>
      </c>
      <c r="Q16" s="71">
        <f>+M16+'RFP 18'!Q16</f>
        <v>0</v>
      </c>
      <c r="R16" s="72">
        <f>+N16+'RFP 18'!R16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18'!K17</f>
        <v>0</v>
      </c>
      <c r="H17" s="18">
        <f t="shared" si="0"/>
        <v>0</v>
      </c>
      <c r="I17" s="16">
        <v>0</v>
      </c>
      <c r="J17" s="16">
        <v>0</v>
      </c>
      <c r="K17" s="69">
        <f t="shared" si="1"/>
        <v>0</v>
      </c>
      <c r="L17" s="118">
        <f>+'Grant Award &amp; Balance'!H15</f>
        <v>0</v>
      </c>
      <c r="M17" s="16">
        <v>0</v>
      </c>
      <c r="N17" s="279">
        <v>0</v>
      </c>
      <c r="O17" s="70">
        <f t="shared" si="6"/>
        <v>0</v>
      </c>
      <c r="Q17" s="71">
        <f>+M17+'RFP 18'!Q17</f>
        <v>0</v>
      </c>
      <c r="R17" s="72">
        <f>+N17+'RFP 18'!R17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18'!K18</f>
        <v>0</v>
      </c>
      <c r="H18" s="18">
        <f t="shared" si="0"/>
        <v>0</v>
      </c>
      <c r="I18" s="16">
        <v>0</v>
      </c>
      <c r="J18" s="16">
        <v>0</v>
      </c>
      <c r="K18" s="69">
        <f t="shared" si="1"/>
        <v>0</v>
      </c>
      <c r="L18" s="118">
        <f>+'Grant Award &amp; Balance'!H16</f>
        <v>0</v>
      </c>
      <c r="M18" s="16">
        <v>0</v>
      </c>
      <c r="N18" s="279">
        <v>0</v>
      </c>
      <c r="O18" s="70">
        <f t="shared" si="6"/>
        <v>0</v>
      </c>
      <c r="Q18" s="71">
        <f>+M18+'RFP 18'!Q18</f>
        <v>0</v>
      </c>
      <c r="R18" s="72">
        <f>+N18+'RFP 18'!R18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18'!K19</f>
        <v>0</v>
      </c>
      <c r="H19" s="18">
        <f t="shared" si="0"/>
        <v>0</v>
      </c>
      <c r="I19" s="16">
        <v>0</v>
      </c>
      <c r="J19" s="16">
        <v>0</v>
      </c>
      <c r="K19" s="69">
        <f t="shared" si="1"/>
        <v>0</v>
      </c>
      <c r="L19" s="118">
        <f>+'Grant Award &amp; Balance'!H17</f>
        <v>0</v>
      </c>
      <c r="M19" s="16">
        <v>0</v>
      </c>
      <c r="N19" s="279">
        <v>0</v>
      </c>
      <c r="O19" s="70">
        <f t="shared" si="6"/>
        <v>0</v>
      </c>
      <c r="Q19" s="71">
        <f>+M19+'RFP 18'!Q19</f>
        <v>0</v>
      </c>
      <c r="R19" s="72">
        <f>+N19+'RFP 18'!R19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18'!K20</f>
        <v>0</v>
      </c>
      <c r="H20" s="18">
        <f t="shared" si="0"/>
        <v>0</v>
      </c>
      <c r="I20" s="16">
        <v>0</v>
      </c>
      <c r="J20" s="16">
        <v>0</v>
      </c>
      <c r="K20" s="69">
        <f t="shared" si="1"/>
        <v>0</v>
      </c>
      <c r="L20" s="118">
        <f>+'Grant Award &amp; Balance'!H18</f>
        <v>0</v>
      </c>
      <c r="M20" s="16">
        <v>0</v>
      </c>
      <c r="N20" s="279">
        <v>0</v>
      </c>
      <c r="O20" s="70">
        <f t="shared" si="6"/>
        <v>0</v>
      </c>
      <c r="Q20" s="71">
        <f>+M20+'RFP 18'!Q20</f>
        <v>0</v>
      </c>
      <c r="R20" s="72">
        <f>+N20+'RFP 18'!R20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18'!K21</f>
        <v>0</v>
      </c>
      <c r="H21" s="18">
        <f t="shared" si="0"/>
        <v>0</v>
      </c>
      <c r="I21" s="16">
        <v>0</v>
      </c>
      <c r="J21" s="16">
        <v>0</v>
      </c>
      <c r="K21" s="69">
        <f t="shared" si="1"/>
        <v>0</v>
      </c>
      <c r="L21" s="118">
        <f>+'Grant Award &amp; Balance'!H19</f>
        <v>0</v>
      </c>
      <c r="M21" s="16">
        <v>0</v>
      </c>
      <c r="N21" s="279">
        <v>0</v>
      </c>
      <c r="O21" s="70">
        <f t="shared" si="6"/>
        <v>0</v>
      </c>
      <c r="Q21" s="71">
        <f>+M21+'RFP 18'!Q21</f>
        <v>0</v>
      </c>
      <c r="R21" s="72">
        <f>+N21+'RFP 18'!R21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18'!K23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y+9LVHLD1Vyp0Yu7xcMzWUY+QeIU1r0xs9eXCA81SMw18o19rebHNm/rMVJzGTNM7JVmpqoQHLhuX8XmpzhVKw==" saltValue="+WXZX7wH/fNA04G86gWLZA==" spinCount="100000" sheet="1" selectLockedCells="1"/>
  <dataConsolidate/>
  <mergeCells count="30">
    <mergeCell ref="I38:L38"/>
    <mergeCell ref="D38:G38"/>
    <mergeCell ref="N38:O38"/>
    <mergeCell ref="I5:J5"/>
    <mergeCell ref="M5:O5"/>
    <mergeCell ref="G34:J34"/>
    <mergeCell ref="M34:N34"/>
    <mergeCell ref="C23:E23"/>
    <mergeCell ref="D9:F9"/>
    <mergeCell ref="G9:K9"/>
    <mergeCell ref="M11:N11"/>
    <mergeCell ref="A9:C9"/>
    <mergeCell ref="L9:O9"/>
    <mergeCell ref="A12:B12"/>
    <mergeCell ref="A13:B13"/>
    <mergeCell ref="A14:B14"/>
    <mergeCell ref="I2:J2"/>
    <mergeCell ref="I3:J3"/>
    <mergeCell ref="M3:O3"/>
    <mergeCell ref="I4:J4"/>
    <mergeCell ref="M4:O4"/>
    <mergeCell ref="A22:B22"/>
    <mergeCell ref="A21:B21"/>
    <mergeCell ref="A19:B19"/>
    <mergeCell ref="A20:B20"/>
    <mergeCell ref="A10:B10"/>
    <mergeCell ref="A18:B18"/>
    <mergeCell ref="A15:B15"/>
    <mergeCell ref="A16:B16"/>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425781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20</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19'!K13</f>
        <v>0</v>
      </c>
      <c r="H13" s="18">
        <f t="shared" ref="H13:H23" si="0">+F13</f>
        <v>0</v>
      </c>
      <c r="I13" s="16">
        <v>0</v>
      </c>
      <c r="J13" s="16">
        <v>0</v>
      </c>
      <c r="K13" s="69">
        <f t="shared" ref="K13:K23" si="1">+SUM(G13:I13)-ABS(J13)</f>
        <v>0</v>
      </c>
      <c r="L13" s="118">
        <f>+'Grant Award &amp; Balance'!H11</f>
        <v>0</v>
      </c>
      <c r="M13" s="16">
        <v>0</v>
      </c>
      <c r="N13" s="279">
        <v>0</v>
      </c>
      <c r="O13" s="70">
        <f>+S13</f>
        <v>0</v>
      </c>
      <c r="Q13" s="71">
        <f>+M13+'RFP 19'!Q13</f>
        <v>0</v>
      </c>
      <c r="R13" s="72">
        <f>+N13+'RFP 19'!R13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19'!K14</f>
        <v>0</v>
      </c>
      <c r="H14" s="18">
        <f t="shared" si="0"/>
        <v>0</v>
      </c>
      <c r="I14" s="16">
        <v>0</v>
      </c>
      <c r="J14" s="16">
        <v>0</v>
      </c>
      <c r="K14" s="69">
        <f t="shared" si="1"/>
        <v>0</v>
      </c>
      <c r="L14" s="118">
        <f>+'Grant Award &amp; Balance'!H12</f>
        <v>0</v>
      </c>
      <c r="M14" s="16">
        <v>0</v>
      </c>
      <c r="N14" s="279">
        <v>0</v>
      </c>
      <c r="O14" s="70">
        <f t="shared" ref="O14:O21" si="6">+S14</f>
        <v>0</v>
      </c>
      <c r="Q14" s="71">
        <f>+M14+'RFP 19'!Q14</f>
        <v>0</v>
      </c>
      <c r="R14" s="72">
        <f>+N14+'RFP 19'!R14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19'!K15</f>
        <v>0</v>
      </c>
      <c r="H15" s="18">
        <f t="shared" si="0"/>
        <v>0</v>
      </c>
      <c r="I15" s="16">
        <v>0</v>
      </c>
      <c r="J15" s="16">
        <v>0</v>
      </c>
      <c r="K15" s="69">
        <f t="shared" si="1"/>
        <v>0</v>
      </c>
      <c r="L15" s="118">
        <f>+'Grant Award &amp; Balance'!H13</f>
        <v>0</v>
      </c>
      <c r="M15" s="16">
        <v>0</v>
      </c>
      <c r="N15" s="279">
        <v>0</v>
      </c>
      <c r="O15" s="70">
        <f t="shared" si="6"/>
        <v>0</v>
      </c>
      <c r="Q15" s="71">
        <f>+M15+'RFP 19'!Q15</f>
        <v>0</v>
      </c>
      <c r="R15" s="72">
        <f>+N15+'RFP 19'!R15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19'!K16</f>
        <v>0</v>
      </c>
      <c r="H16" s="18">
        <f t="shared" si="0"/>
        <v>0</v>
      </c>
      <c r="I16" s="16">
        <v>0</v>
      </c>
      <c r="J16" s="16">
        <v>0</v>
      </c>
      <c r="K16" s="69">
        <f t="shared" si="1"/>
        <v>0</v>
      </c>
      <c r="L16" s="118">
        <f>+'Grant Award &amp; Balance'!H14</f>
        <v>0</v>
      </c>
      <c r="M16" s="16">
        <v>0</v>
      </c>
      <c r="N16" s="279">
        <v>0</v>
      </c>
      <c r="O16" s="70">
        <f t="shared" si="6"/>
        <v>0</v>
      </c>
      <c r="Q16" s="71">
        <f>+M16+'RFP 19'!Q16</f>
        <v>0</v>
      </c>
      <c r="R16" s="72">
        <f>+N16+'RFP 19'!R16</f>
        <v>0</v>
      </c>
      <c r="S16" s="72">
        <f t="shared" si="2"/>
        <v>0</v>
      </c>
      <c r="T16" s="73">
        <v>0</v>
      </c>
      <c r="U16" s="73">
        <f t="shared" si="3"/>
        <v>0</v>
      </c>
      <c r="V16" s="74">
        <f t="shared" si="7"/>
        <v>0</v>
      </c>
      <c r="W16" s="74" t="b">
        <f t="shared" si="4"/>
        <v>1</v>
      </c>
      <c r="X16" s="251"/>
    </row>
    <row r="17" spans="1:28" ht="13.5" x14ac:dyDescent="0.25">
      <c r="A17" s="323" t="str">
        <f>+IF('Grant Award &amp; Balance'!A15&lt;&gt;0,'Grant Award &amp; Balance'!A15,"")</f>
        <v/>
      </c>
      <c r="B17" s="324"/>
      <c r="C17" s="26">
        <f>+'Grant Award &amp; Balance'!B15</f>
        <v>0</v>
      </c>
      <c r="D17" s="15">
        <v>0</v>
      </c>
      <c r="E17" s="16">
        <v>0</v>
      </c>
      <c r="F17" s="69">
        <f t="shared" si="5"/>
        <v>0</v>
      </c>
      <c r="G17" s="17">
        <f>+'RFP 19'!K17</f>
        <v>0</v>
      </c>
      <c r="H17" s="18">
        <f t="shared" si="0"/>
        <v>0</v>
      </c>
      <c r="I17" s="16">
        <v>0</v>
      </c>
      <c r="J17" s="16">
        <v>0</v>
      </c>
      <c r="K17" s="69">
        <f t="shared" si="1"/>
        <v>0</v>
      </c>
      <c r="L17" s="118">
        <f>+'Grant Award &amp; Balance'!H15</f>
        <v>0</v>
      </c>
      <c r="M17" s="16">
        <v>0</v>
      </c>
      <c r="N17" s="279">
        <v>0</v>
      </c>
      <c r="O17" s="70">
        <f t="shared" si="6"/>
        <v>0</v>
      </c>
      <c r="Q17" s="71">
        <f>+M17+'RFP 19'!Q17</f>
        <v>0</v>
      </c>
      <c r="R17" s="72">
        <f>+N17+'RFP 19'!R17</f>
        <v>0</v>
      </c>
      <c r="S17" s="72">
        <f t="shared" si="2"/>
        <v>0</v>
      </c>
      <c r="T17" s="73">
        <v>0</v>
      </c>
      <c r="U17" s="73">
        <f t="shared" si="3"/>
        <v>0</v>
      </c>
      <c r="V17" s="74">
        <f t="shared" si="7"/>
        <v>0</v>
      </c>
      <c r="W17" s="74" t="b">
        <f t="shared" si="4"/>
        <v>1</v>
      </c>
      <c r="X17" s="251"/>
    </row>
    <row r="18" spans="1:28" ht="13.5" x14ac:dyDescent="0.25">
      <c r="A18" s="323" t="str">
        <f>+IF('Grant Award &amp; Balance'!A16&lt;&gt;0,'Grant Award &amp; Balance'!A16,"")</f>
        <v/>
      </c>
      <c r="B18" s="324"/>
      <c r="C18" s="26">
        <f>+'Grant Award &amp; Balance'!B16</f>
        <v>0</v>
      </c>
      <c r="D18" s="15">
        <v>0</v>
      </c>
      <c r="E18" s="16">
        <v>0</v>
      </c>
      <c r="F18" s="69">
        <f t="shared" si="5"/>
        <v>0</v>
      </c>
      <c r="G18" s="17">
        <f>+'RFP 19'!K18</f>
        <v>0</v>
      </c>
      <c r="H18" s="18">
        <f t="shared" si="0"/>
        <v>0</v>
      </c>
      <c r="I18" s="16">
        <v>0</v>
      </c>
      <c r="J18" s="16">
        <v>0</v>
      </c>
      <c r="K18" s="69">
        <f t="shared" si="1"/>
        <v>0</v>
      </c>
      <c r="L18" s="118">
        <f>+'Grant Award &amp; Balance'!H16</f>
        <v>0</v>
      </c>
      <c r="M18" s="16">
        <v>0</v>
      </c>
      <c r="N18" s="279">
        <v>0</v>
      </c>
      <c r="O18" s="70">
        <f t="shared" si="6"/>
        <v>0</v>
      </c>
      <c r="Q18" s="71">
        <f>+M18+'RFP 19'!Q18</f>
        <v>0</v>
      </c>
      <c r="R18" s="72">
        <f>+N18+'RFP 19'!R18</f>
        <v>0</v>
      </c>
      <c r="S18" s="72">
        <f t="shared" si="2"/>
        <v>0</v>
      </c>
      <c r="T18" s="73">
        <v>0</v>
      </c>
      <c r="U18" s="73">
        <f t="shared" si="3"/>
        <v>0</v>
      </c>
      <c r="V18" s="74">
        <f t="shared" si="7"/>
        <v>0</v>
      </c>
      <c r="W18" s="74" t="b">
        <f t="shared" si="4"/>
        <v>1</v>
      </c>
      <c r="X18" s="251"/>
    </row>
    <row r="19" spans="1:28" ht="13.5" x14ac:dyDescent="0.25">
      <c r="A19" s="323" t="str">
        <f>+IF('Grant Award &amp; Balance'!A17&lt;&gt;0,'Grant Award &amp; Balance'!A17,"")</f>
        <v/>
      </c>
      <c r="B19" s="324"/>
      <c r="C19" s="26">
        <f>+'Grant Award &amp; Balance'!B17</f>
        <v>0</v>
      </c>
      <c r="D19" s="15">
        <v>0</v>
      </c>
      <c r="E19" s="16">
        <v>0</v>
      </c>
      <c r="F19" s="69">
        <f t="shared" si="5"/>
        <v>0</v>
      </c>
      <c r="G19" s="17">
        <f>+'RFP 19'!K19</f>
        <v>0</v>
      </c>
      <c r="H19" s="18">
        <f t="shared" si="0"/>
        <v>0</v>
      </c>
      <c r="I19" s="16">
        <v>0</v>
      </c>
      <c r="J19" s="16">
        <v>0</v>
      </c>
      <c r="K19" s="69">
        <f t="shared" si="1"/>
        <v>0</v>
      </c>
      <c r="L19" s="118">
        <f>+'Grant Award &amp; Balance'!H17</f>
        <v>0</v>
      </c>
      <c r="M19" s="16">
        <v>0</v>
      </c>
      <c r="N19" s="279">
        <v>0</v>
      </c>
      <c r="O19" s="70">
        <f t="shared" si="6"/>
        <v>0</v>
      </c>
      <c r="Q19" s="71">
        <f>+M19+'RFP 19'!Q19</f>
        <v>0</v>
      </c>
      <c r="R19" s="72">
        <f>+N19+'RFP 19'!R19</f>
        <v>0</v>
      </c>
      <c r="S19" s="72">
        <f t="shared" si="2"/>
        <v>0</v>
      </c>
      <c r="T19" s="73">
        <v>0</v>
      </c>
      <c r="U19" s="73">
        <f t="shared" si="3"/>
        <v>0</v>
      </c>
      <c r="V19" s="74">
        <f t="shared" si="7"/>
        <v>0</v>
      </c>
      <c r="W19" s="74" t="b">
        <f t="shared" si="4"/>
        <v>1</v>
      </c>
      <c r="X19" s="251"/>
    </row>
    <row r="20" spans="1:28" ht="13.5" x14ac:dyDescent="0.25">
      <c r="A20" s="323" t="str">
        <f>+IF('Grant Award &amp; Balance'!A18&lt;&gt;0,'Grant Award &amp; Balance'!A18,"")</f>
        <v/>
      </c>
      <c r="B20" s="324"/>
      <c r="C20" s="26">
        <f>+'Grant Award &amp; Balance'!B18</f>
        <v>0</v>
      </c>
      <c r="D20" s="15">
        <v>0</v>
      </c>
      <c r="E20" s="16">
        <v>0</v>
      </c>
      <c r="F20" s="69">
        <f t="shared" si="5"/>
        <v>0</v>
      </c>
      <c r="G20" s="17">
        <f>+'RFP 19'!K20</f>
        <v>0</v>
      </c>
      <c r="H20" s="18">
        <f t="shared" si="0"/>
        <v>0</v>
      </c>
      <c r="I20" s="16">
        <v>0</v>
      </c>
      <c r="J20" s="16">
        <v>0</v>
      </c>
      <c r="K20" s="69">
        <f t="shared" si="1"/>
        <v>0</v>
      </c>
      <c r="L20" s="118">
        <f>+'Grant Award &amp; Balance'!H18</f>
        <v>0</v>
      </c>
      <c r="M20" s="16">
        <v>0</v>
      </c>
      <c r="N20" s="279">
        <v>0</v>
      </c>
      <c r="O20" s="70">
        <f t="shared" si="6"/>
        <v>0</v>
      </c>
      <c r="Q20" s="71">
        <f>+M20+'RFP 19'!Q20</f>
        <v>0</v>
      </c>
      <c r="R20" s="72">
        <f>+N20+'RFP 19'!R20</f>
        <v>0</v>
      </c>
      <c r="S20" s="72">
        <f t="shared" si="2"/>
        <v>0</v>
      </c>
      <c r="T20" s="73">
        <v>0</v>
      </c>
      <c r="U20" s="73">
        <f t="shared" si="3"/>
        <v>0</v>
      </c>
      <c r="V20" s="74">
        <f t="shared" si="7"/>
        <v>0</v>
      </c>
      <c r="W20" s="74" t="b">
        <f t="shared" si="4"/>
        <v>1</v>
      </c>
      <c r="X20" s="251"/>
    </row>
    <row r="21" spans="1:28" ht="14.25" thickBot="1" x14ac:dyDescent="0.3">
      <c r="A21" s="323" t="str">
        <f>+IF('Grant Award &amp; Balance'!A19&lt;&gt;0,'Grant Award &amp; Balance'!A19,"")</f>
        <v/>
      </c>
      <c r="B21" s="324"/>
      <c r="C21" s="26">
        <f>+'Grant Award &amp; Balance'!B19</f>
        <v>0</v>
      </c>
      <c r="D21" s="15">
        <v>0</v>
      </c>
      <c r="E21" s="16">
        <v>0</v>
      </c>
      <c r="F21" s="69">
        <f t="shared" si="5"/>
        <v>0</v>
      </c>
      <c r="G21" s="17">
        <f>+'RFP 19'!K21</f>
        <v>0</v>
      </c>
      <c r="H21" s="18">
        <f t="shared" si="0"/>
        <v>0</v>
      </c>
      <c r="I21" s="16">
        <v>0</v>
      </c>
      <c r="J21" s="16">
        <v>0</v>
      </c>
      <c r="K21" s="69">
        <f t="shared" si="1"/>
        <v>0</v>
      </c>
      <c r="L21" s="118">
        <f>+'Grant Award &amp; Balance'!H19</f>
        <v>0</v>
      </c>
      <c r="M21" s="16">
        <v>0</v>
      </c>
      <c r="N21" s="279">
        <v>0</v>
      </c>
      <c r="O21" s="70">
        <f t="shared" si="6"/>
        <v>0</v>
      </c>
      <c r="Q21" s="71">
        <f>+M21+'RFP 19'!Q21</f>
        <v>0</v>
      </c>
      <c r="R21" s="72">
        <f>+N21+'RFP 19'!R21</f>
        <v>0</v>
      </c>
      <c r="S21" s="72">
        <f t="shared" si="2"/>
        <v>0</v>
      </c>
      <c r="T21" s="73">
        <v>0</v>
      </c>
      <c r="U21" s="73">
        <f t="shared" si="3"/>
        <v>0</v>
      </c>
      <c r="V21" s="74">
        <f t="shared" si="7"/>
        <v>0</v>
      </c>
      <c r="W21" s="74" t="b">
        <f t="shared" si="4"/>
        <v>1</v>
      </c>
      <c r="X21" s="251"/>
    </row>
    <row r="22" spans="1:28"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8" ht="14.25" thickBot="1" x14ac:dyDescent="0.3">
      <c r="A23" s="77" t="s">
        <v>33</v>
      </c>
      <c r="B23" s="78"/>
      <c r="C23" s="325" t="s">
        <v>34</v>
      </c>
      <c r="D23" s="325"/>
      <c r="E23" s="326"/>
      <c r="F23" s="31">
        <v>0</v>
      </c>
      <c r="G23" s="21">
        <f>+'RFP 19'!K23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8" ht="4.9000000000000004" customHeight="1" thickBot="1" x14ac:dyDescent="0.3">
      <c r="A24" s="77"/>
      <c r="B24" s="78"/>
      <c r="C24" s="81"/>
      <c r="D24" s="81"/>
      <c r="E24" s="81"/>
      <c r="F24" s="82"/>
      <c r="G24" s="4"/>
      <c r="H24" s="3"/>
      <c r="I24" s="3"/>
      <c r="J24" s="3"/>
      <c r="K24" s="83"/>
      <c r="L24" s="4"/>
      <c r="M24" s="3"/>
      <c r="N24" s="80"/>
      <c r="O24" s="84"/>
    </row>
    <row r="25" spans="1:28"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c r="AB25" s="296" t="str">
        <f>+IF(AND(OR($M$3&lt;&gt;0,$M$4&lt;&gt;0,$I$5="F"),I26&lt;X25),"CHECK RFP tab you are using!","")</f>
        <v/>
      </c>
    </row>
    <row r="26" spans="1:28"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8" s="90" customFormat="1" ht="18" hidden="1" customHeight="1" x14ac:dyDescent="0.2">
      <c r="A27" s="87"/>
      <c r="B27" s="87"/>
      <c r="C27" s="210"/>
      <c r="D27" s="11"/>
      <c r="E27" s="11"/>
      <c r="F27" s="89"/>
      <c r="H27" s="11"/>
      <c r="I27" s="11"/>
      <c r="J27" s="88"/>
      <c r="K27" s="88"/>
      <c r="M27" s="211"/>
      <c r="N27" s="91"/>
      <c r="O27" s="212"/>
      <c r="P27" s="92"/>
      <c r="Q27" s="93"/>
      <c r="W27" s="94"/>
    </row>
    <row r="28" spans="1:28" ht="15.6" customHeight="1" x14ac:dyDescent="0.2">
      <c r="A28" s="215" t="s">
        <v>100</v>
      </c>
      <c r="B28" s="216" t="str">
        <f>+HoldType</f>
        <v>Award</v>
      </c>
      <c r="C28" s="186"/>
      <c r="D28" s="217" t="s">
        <v>117</v>
      </c>
      <c r="E28" s="218" t="s">
        <v>102</v>
      </c>
      <c r="F28" s="218" t="s">
        <v>92</v>
      </c>
      <c r="G28" s="218" t="s">
        <v>99</v>
      </c>
      <c r="H28" s="218" t="s">
        <v>101</v>
      </c>
      <c r="I28" s="187" t="s">
        <v>98</v>
      </c>
      <c r="K28" s="227"/>
      <c r="M28" s="95"/>
      <c r="N28" s="96" t="s">
        <v>85</v>
      </c>
      <c r="O28" s="270">
        <f>+IF($C$25&gt;0,O26/$C$25,0)</f>
        <v>0</v>
      </c>
    </row>
    <row r="29" spans="1:28"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99"/>
      <c r="N29" s="278" t="s">
        <v>84</v>
      </c>
      <c r="O29" s="271">
        <f>+TotalLevRequirement</f>
        <v>0.1</v>
      </c>
      <c r="P29" s="281"/>
    </row>
    <row r="30" spans="1:28" hidden="1" x14ac:dyDescent="0.2">
      <c r="A30" s="100" t="s">
        <v>98</v>
      </c>
      <c r="B30" s="101" t="b">
        <f>+AND(ProgramFixed&lt;&gt;"Program Type",VLOOKUP(HoldType,C29:I31,7,FALSE))</f>
        <v>0</v>
      </c>
      <c r="C30" s="102" t="s">
        <v>90</v>
      </c>
      <c r="I30" s="6" t="b">
        <v>1</v>
      </c>
      <c r="L30" s="103"/>
      <c r="M30" s="103"/>
      <c r="N30" s="103"/>
      <c r="O30" s="103"/>
    </row>
    <row r="31" spans="1:28" ht="12.6" hidden="1" customHeight="1" x14ac:dyDescent="0.2">
      <c r="A31" s="100"/>
      <c r="B31" s="101"/>
      <c r="C31" s="97" t="s">
        <v>95</v>
      </c>
      <c r="D31" s="104"/>
      <c r="E31" s="104"/>
      <c r="F31" s="104"/>
      <c r="H31" s="6" t="b">
        <f>+$O$26&gt;=$K$25</f>
        <v>1</v>
      </c>
      <c r="I31" s="6" t="b">
        <f>+H31=TRUE</f>
        <v>1</v>
      </c>
      <c r="L31" s="103"/>
      <c r="M31" s="103"/>
      <c r="N31" s="103"/>
      <c r="O31" s="103"/>
    </row>
    <row r="32" spans="1:28"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0Ba9hl+ykhhVF2AcZ6T9q7E/8AA82y9Yaydly4WLwIGFFT/VEebOXQtS3l2X5MQGcZnXnfWiaRLg2bxrtSNTSw==" saltValue="Zz5R/diqjfpUH2BmE9u8RQ==" spinCount="100000" sheet="1" selectLockedCells="1"/>
  <dataConsolidate/>
  <mergeCells count="30">
    <mergeCell ref="I38:L38"/>
    <mergeCell ref="D38:G38"/>
    <mergeCell ref="N38:O38"/>
    <mergeCell ref="A13:B13"/>
    <mergeCell ref="A14:B14"/>
    <mergeCell ref="A15:B15"/>
    <mergeCell ref="A20:B20"/>
    <mergeCell ref="C23:E23"/>
    <mergeCell ref="I2:J2"/>
    <mergeCell ref="I3:J3"/>
    <mergeCell ref="A10:B10"/>
    <mergeCell ref="G34:J34"/>
    <mergeCell ref="M34:N34"/>
    <mergeCell ref="A22:B22"/>
    <mergeCell ref="A21:B21"/>
    <mergeCell ref="M3:O3"/>
    <mergeCell ref="I4:J4"/>
    <mergeCell ref="M4:O4"/>
    <mergeCell ref="A16:B16"/>
    <mergeCell ref="L9:O9"/>
    <mergeCell ref="I5:J5"/>
    <mergeCell ref="M5:O5"/>
    <mergeCell ref="A9:C9"/>
    <mergeCell ref="D9:F9"/>
    <mergeCell ref="G9:K9"/>
    <mergeCell ref="M11:N11"/>
    <mergeCell ref="A12:B12"/>
    <mergeCell ref="A18:B18"/>
    <mergeCell ref="A19:B19"/>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O43"/>
  <sheetViews>
    <sheetView zoomScaleNormal="100" workbookViewId="0">
      <selection activeCell="I2" sqref="I2:J2"/>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11.28515625" style="6" customWidth="1"/>
    <col min="13" max="13" width="10" style="6" customWidth="1"/>
    <col min="14" max="15" width="9.7109375" style="6" customWidth="1"/>
    <col min="16" max="16" width="4.28515625" style="6" customWidth="1"/>
    <col min="17" max="18" width="9.7109375" style="6" hidden="1" customWidth="1"/>
    <col min="19" max="19" width="10.140625" style="6" hidden="1" customWidth="1"/>
    <col min="20" max="21" width="10.7109375" style="6" hidden="1" customWidth="1"/>
    <col min="22" max="22" width="9.85546875" style="6" hidden="1" customWidth="1"/>
    <col min="23" max="23" width="8.85546875" style="38" hidden="1" customWidth="1"/>
    <col min="24" max="24" width="10.7109375" style="6" customWidth="1"/>
    <col min="25" max="16384" width="8.85546875" style="6"/>
  </cols>
  <sheetData>
    <row r="1" spans="1:249" ht="16.149999999999999" customHeight="1" thickBot="1" x14ac:dyDescent="0.25">
      <c r="A1" s="5" t="s">
        <v>5</v>
      </c>
      <c r="I1" s="288"/>
      <c r="M1" s="269" t="s">
        <v>146</v>
      </c>
      <c r="S1" s="37"/>
      <c r="X1" s="294" t="str">
        <f>+IF(OR(M3&lt;&gt;0,M4&lt;&gt;0,I5="F"),I3,"")</f>
        <v/>
      </c>
      <c r="Y1" s="294" t="str">
        <f>+IF(OR($M$3&lt;&gt;0,$M$4&lt;&gt;0,$I$5="F"),"This RFP","")</f>
        <v/>
      </c>
      <c r="AB1" s="298" t="str">
        <f>+IF(I3=X2+1,"YES - This is the next RFP you should use!","")</f>
        <v>YES - This is the next RFP you should use!</v>
      </c>
      <c r="AC1" s="298"/>
    </row>
    <row r="2" spans="1:249" ht="18.600000000000001"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+IF(OR($M$3&lt;&gt;0,$M$4&lt;&gt;0,$I$5="F"),"RFP Already Submitted - Use the tab for RFP "&amp;X2+1,IF(I3&gt;X2+1,"You have SKIPPED a tab. Go back and use RFP "&amp;X2+1,""))</f>
        <v/>
      </c>
    </row>
    <row r="3" spans="1:249" ht="18.600000000000001" customHeight="1" thickBot="1" x14ac:dyDescent="0.35">
      <c r="A3" s="39" t="s">
        <v>7</v>
      </c>
      <c r="B3" s="2"/>
      <c r="C3" s="193" t="str">
        <f>+Project</f>
        <v>Enter Project</v>
      </c>
      <c r="D3" s="192"/>
      <c r="E3" s="192"/>
      <c r="F3" s="192"/>
      <c r="G3" s="2"/>
      <c r="I3" s="338">
        <v>1</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37"/>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B6" s="43"/>
      <c r="C6" s="87"/>
      <c r="D6" s="43"/>
      <c r="E6" s="43"/>
      <c r="F6" s="43"/>
      <c r="G6" s="43"/>
      <c r="H6" s="175" t="str">
        <f>+IF(OR(K13&gt;C13,K14&gt;C14,K15&gt;C15,K16&gt;C16,K17&gt;C17,K18&gt;C18,K19&gt;C19,K20&gt;C20,K21&gt;C21),"Too much drawn from one or more Budget Items. RFP cannot be processed.","")</f>
        <v/>
      </c>
      <c r="I6" s="245"/>
      <c r="J6" s="245"/>
      <c r="K6" s="43"/>
      <c r="L6" s="43"/>
      <c r="M6" s="290" t="str">
        <f>+IF(AND(ISBLANK(I2)=FALSE, I2&lt;'Grant Award &amp; Balance'!C9),"Newer RFPs Submitted - please check RFP tab you are using.","")</f>
        <v/>
      </c>
      <c r="N6" s="43"/>
      <c r="O6" s="43"/>
      <c r="W6" s="177"/>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245"/>
      <c r="K7" s="43"/>
      <c r="L7" s="43"/>
      <c r="M7" s="43"/>
      <c r="N7" s="43"/>
      <c r="O7" s="43"/>
      <c r="W7" s="177"/>
    </row>
    <row r="8" spans="1:249" ht="17.45" customHeight="1" thickBot="1" x14ac:dyDescent="0.25">
      <c r="A8" s="5" t="s">
        <v>115</v>
      </c>
      <c r="C8" s="48"/>
      <c r="H8" s="209"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+'Grant Award &amp; Balance'!C11</f>
        <v>0</v>
      </c>
      <c r="H13" s="18">
        <f t="shared" ref="H13:H23" si="0">+F13</f>
        <v>0</v>
      </c>
      <c r="I13" s="16">
        <v>0</v>
      </c>
      <c r="J13" s="16">
        <v>0</v>
      </c>
      <c r="K13" s="69">
        <f t="shared" ref="K13:K23" si="1">+SUM(G13:I13)-ABS(J13)</f>
        <v>0</v>
      </c>
      <c r="L13" s="118">
        <f>+'Grant Award &amp; Balance'!H11</f>
        <v>0</v>
      </c>
      <c r="M13" s="16">
        <v>0</v>
      </c>
      <c r="N13" s="279">
        <v>0</v>
      </c>
      <c r="O13" s="70">
        <f>+S13</f>
        <v>0</v>
      </c>
      <c r="Q13" s="71">
        <f>+M13+'Grant Award &amp; Balance'!J11</f>
        <v>0</v>
      </c>
      <c r="R13" s="72">
        <f>+N13+'Grant Award &amp; Balance'!I11</f>
        <v>0</v>
      </c>
      <c r="S13" s="72">
        <f>+R13+Q13</f>
        <v>0</v>
      </c>
      <c r="T13" s="73">
        <v>0</v>
      </c>
      <c r="U13" s="73">
        <f>+IF(W13=TRUE,V13,0)</f>
        <v>0</v>
      </c>
      <c r="V13" s="74">
        <f>+(C13+T13)-G13</f>
        <v>0</v>
      </c>
      <c r="W13" s="74" t="b">
        <f t="shared" ref="W13:W22" si="2">+OR(HoldType&lt;&gt;"Budget",S13&gt;=L13)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3">+ROUND(D14,0)-ROUND(E14,0)</f>
        <v>0</v>
      </c>
      <c r="G14" s="17">
        <f>+'Grant Award &amp; Balance'!C12</f>
        <v>0</v>
      </c>
      <c r="H14" s="18">
        <f t="shared" si="0"/>
        <v>0</v>
      </c>
      <c r="I14" s="16">
        <v>0</v>
      </c>
      <c r="J14" s="16">
        <v>0</v>
      </c>
      <c r="K14" s="69">
        <f t="shared" si="1"/>
        <v>0</v>
      </c>
      <c r="L14" s="118">
        <f>+'Grant Award &amp; Balance'!H12</f>
        <v>0</v>
      </c>
      <c r="M14" s="16">
        <v>0</v>
      </c>
      <c r="N14" s="279">
        <v>0</v>
      </c>
      <c r="O14" s="70">
        <f t="shared" ref="O14:O21" si="4">+S14</f>
        <v>0</v>
      </c>
      <c r="Q14" s="71">
        <f>+M14+'Grant Award &amp; Balance'!J12</f>
        <v>0</v>
      </c>
      <c r="R14" s="72">
        <f>+N14+'Grant Award &amp; Balance'!I12</f>
        <v>0</v>
      </c>
      <c r="S14" s="72">
        <f t="shared" ref="S14:S23" si="5">+R14+Q14</f>
        <v>0</v>
      </c>
      <c r="T14" s="73">
        <v>0</v>
      </c>
      <c r="U14" s="73">
        <f t="shared" ref="U14:U22" si="6">+IF(W14=TRUE,V14,0)</f>
        <v>0</v>
      </c>
      <c r="V14" s="74">
        <f t="shared" ref="V14:V22" si="7">+MIN($C$25-$G$25,(C14+T14)-G14)</f>
        <v>0</v>
      </c>
      <c r="W14" s="74" t="b">
        <f t="shared" si="2"/>
        <v>1</v>
      </c>
      <c r="X14" s="251"/>
    </row>
    <row r="15" spans="1:249" ht="13.5" x14ac:dyDescent="0.25">
      <c r="A15" s="323" t="str">
        <f>+IF('Grant Award &amp; Balance'!A13&lt;&gt;0,'Grant Award &amp; Balance'!A13,"")</f>
        <v/>
      </c>
      <c r="B15" s="324"/>
      <c r="C15" s="26">
        <f>+'Grant Award &amp; Balance'!B13</f>
        <v>0</v>
      </c>
      <c r="D15" s="15">
        <v>0</v>
      </c>
      <c r="E15" s="16">
        <v>0</v>
      </c>
      <c r="F15" s="69">
        <f t="shared" si="3"/>
        <v>0</v>
      </c>
      <c r="G15" s="17">
        <f>+'Grant Award &amp; Balance'!C13</f>
        <v>0</v>
      </c>
      <c r="H15" s="18">
        <f t="shared" si="0"/>
        <v>0</v>
      </c>
      <c r="I15" s="16">
        <v>0</v>
      </c>
      <c r="J15" s="16">
        <v>0</v>
      </c>
      <c r="K15" s="69">
        <f t="shared" si="1"/>
        <v>0</v>
      </c>
      <c r="L15" s="118">
        <f>+'Grant Award &amp; Balance'!H13</f>
        <v>0</v>
      </c>
      <c r="M15" s="16">
        <v>0</v>
      </c>
      <c r="N15" s="279">
        <v>0</v>
      </c>
      <c r="O15" s="70">
        <f t="shared" si="4"/>
        <v>0</v>
      </c>
      <c r="Q15" s="71">
        <f>+M15+'Grant Award &amp; Balance'!J13</f>
        <v>0</v>
      </c>
      <c r="R15" s="72">
        <f>+N15+'Grant Award &amp; Balance'!I13</f>
        <v>0</v>
      </c>
      <c r="S15" s="72">
        <f t="shared" si="5"/>
        <v>0</v>
      </c>
      <c r="T15" s="73">
        <v>0</v>
      </c>
      <c r="U15" s="73">
        <f t="shared" si="6"/>
        <v>0</v>
      </c>
      <c r="V15" s="74">
        <f t="shared" si="7"/>
        <v>0</v>
      </c>
      <c r="W15" s="74" t="b">
        <f t="shared" si="2"/>
        <v>1</v>
      </c>
      <c r="X15" s="251"/>
    </row>
    <row r="16" spans="1:249" ht="13.5" x14ac:dyDescent="0.25">
      <c r="A16" s="323" t="str">
        <f>+IF('Grant Award &amp; Balance'!A14&lt;&gt;0,'Grant Award &amp; Balance'!A14,"")</f>
        <v/>
      </c>
      <c r="B16" s="324"/>
      <c r="C16" s="26">
        <f>+'Grant Award &amp; Balance'!B14</f>
        <v>0</v>
      </c>
      <c r="D16" s="15">
        <v>0</v>
      </c>
      <c r="E16" s="16">
        <v>0</v>
      </c>
      <c r="F16" s="69">
        <f t="shared" si="3"/>
        <v>0</v>
      </c>
      <c r="G16" s="17">
        <f>+'Grant Award &amp; Balance'!C14</f>
        <v>0</v>
      </c>
      <c r="H16" s="18">
        <f t="shared" si="0"/>
        <v>0</v>
      </c>
      <c r="I16" s="16">
        <v>0</v>
      </c>
      <c r="J16" s="16">
        <v>0</v>
      </c>
      <c r="K16" s="69">
        <f t="shared" si="1"/>
        <v>0</v>
      </c>
      <c r="L16" s="118">
        <f>+'Grant Award &amp; Balance'!H14</f>
        <v>0</v>
      </c>
      <c r="M16" s="16">
        <v>0</v>
      </c>
      <c r="N16" s="279">
        <v>0</v>
      </c>
      <c r="O16" s="70">
        <f t="shared" si="4"/>
        <v>0</v>
      </c>
      <c r="Q16" s="71">
        <f>+M16+'Grant Award &amp; Balance'!J14</f>
        <v>0</v>
      </c>
      <c r="R16" s="72">
        <f>+N16+'Grant Award &amp; Balance'!I14</f>
        <v>0</v>
      </c>
      <c r="S16" s="72">
        <f t="shared" si="5"/>
        <v>0</v>
      </c>
      <c r="T16" s="73">
        <v>0</v>
      </c>
      <c r="U16" s="73">
        <f t="shared" si="6"/>
        <v>0</v>
      </c>
      <c r="V16" s="74">
        <f t="shared" si="7"/>
        <v>0</v>
      </c>
      <c r="W16" s="74" t="b">
        <f t="shared" si="2"/>
        <v>1</v>
      </c>
      <c r="X16" s="251"/>
    </row>
    <row r="17" spans="1:24" ht="13.5" x14ac:dyDescent="0.25">
      <c r="A17" s="323" t="str">
        <f>+IF('Grant Award &amp; Balance'!A15&lt;&gt;0,'Grant Award &amp; Balance'!A15,"")</f>
        <v/>
      </c>
      <c r="B17" s="324"/>
      <c r="C17" s="26">
        <f>+'Grant Award &amp; Balance'!B15</f>
        <v>0</v>
      </c>
      <c r="D17" s="15">
        <v>0</v>
      </c>
      <c r="E17" s="16">
        <v>0</v>
      </c>
      <c r="F17" s="69">
        <f t="shared" si="3"/>
        <v>0</v>
      </c>
      <c r="G17" s="17">
        <f>+'Grant Award &amp; Balance'!C15</f>
        <v>0</v>
      </c>
      <c r="H17" s="18">
        <f t="shared" si="0"/>
        <v>0</v>
      </c>
      <c r="I17" s="16">
        <v>0</v>
      </c>
      <c r="J17" s="16">
        <v>0</v>
      </c>
      <c r="K17" s="69">
        <f t="shared" si="1"/>
        <v>0</v>
      </c>
      <c r="L17" s="118">
        <f>+'Grant Award &amp; Balance'!H15</f>
        <v>0</v>
      </c>
      <c r="M17" s="16">
        <v>0</v>
      </c>
      <c r="N17" s="279">
        <v>0</v>
      </c>
      <c r="O17" s="70">
        <f t="shared" si="4"/>
        <v>0</v>
      </c>
      <c r="Q17" s="71">
        <f>+M17+'Grant Award &amp; Balance'!J15</f>
        <v>0</v>
      </c>
      <c r="R17" s="72">
        <f>+N17+'Grant Award &amp; Balance'!I15</f>
        <v>0</v>
      </c>
      <c r="S17" s="72">
        <f t="shared" si="5"/>
        <v>0</v>
      </c>
      <c r="T17" s="73">
        <v>0</v>
      </c>
      <c r="U17" s="73">
        <f t="shared" si="6"/>
        <v>0</v>
      </c>
      <c r="V17" s="74">
        <f t="shared" si="7"/>
        <v>0</v>
      </c>
      <c r="W17" s="74" t="b">
        <f t="shared" si="2"/>
        <v>1</v>
      </c>
      <c r="X17" s="251"/>
    </row>
    <row r="18" spans="1:24" ht="13.5" x14ac:dyDescent="0.25">
      <c r="A18" s="323" t="str">
        <f>+IF('Grant Award &amp; Balance'!A16&lt;&gt;0,'Grant Award &amp; Balance'!A16,"")</f>
        <v/>
      </c>
      <c r="B18" s="324"/>
      <c r="C18" s="26">
        <f>+'Grant Award &amp; Balance'!B16</f>
        <v>0</v>
      </c>
      <c r="D18" s="15">
        <v>0</v>
      </c>
      <c r="E18" s="16">
        <v>0</v>
      </c>
      <c r="F18" s="69">
        <f t="shared" si="3"/>
        <v>0</v>
      </c>
      <c r="G18" s="17">
        <f>+'Grant Award &amp; Balance'!C16</f>
        <v>0</v>
      </c>
      <c r="H18" s="18">
        <f t="shared" si="0"/>
        <v>0</v>
      </c>
      <c r="I18" s="16">
        <v>0</v>
      </c>
      <c r="J18" s="16">
        <v>0</v>
      </c>
      <c r="K18" s="69">
        <f t="shared" si="1"/>
        <v>0</v>
      </c>
      <c r="L18" s="118">
        <f>+'Grant Award &amp; Balance'!H16</f>
        <v>0</v>
      </c>
      <c r="M18" s="16">
        <v>0</v>
      </c>
      <c r="N18" s="279">
        <v>0</v>
      </c>
      <c r="O18" s="70">
        <f t="shared" si="4"/>
        <v>0</v>
      </c>
      <c r="Q18" s="71">
        <f>+M18+'Grant Award &amp; Balance'!J16</f>
        <v>0</v>
      </c>
      <c r="R18" s="72">
        <f>+N18+'Grant Award &amp; Balance'!I16</f>
        <v>0</v>
      </c>
      <c r="S18" s="72">
        <f t="shared" si="5"/>
        <v>0</v>
      </c>
      <c r="T18" s="73">
        <v>0</v>
      </c>
      <c r="U18" s="73">
        <f t="shared" si="6"/>
        <v>0</v>
      </c>
      <c r="V18" s="74">
        <f t="shared" si="7"/>
        <v>0</v>
      </c>
      <c r="W18" s="74" t="b">
        <f t="shared" si="2"/>
        <v>1</v>
      </c>
      <c r="X18" s="251"/>
    </row>
    <row r="19" spans="1:24" ht="13.5" x14ac:dyDescent="0.25">
      <c r="A19" s="323" t="str">
        <f>+IF('Grant Award &amp; Balance'!A17&lt;&gt;0,'Grant Award &amp; Balance'!A17,"")</f>
        <v/>
      </c>
      <c r="B19" s="324"/>
      <c r="C19" s="26">
        <f>+'Grant Award &amp; Balance'!B17</f>
        <v>0</v>
      </c>
      <c r="D19" s="15">
        <v>0</v>
      </c>
      <c r="E19" s="16">
        <v>0</v>
      </c>
      <c r="F19" s="69">
        <f t="shared" si="3"/>
        <v>0</v>
      </c>
      <c r="G19" s="17">
        <f>+'Grant Award &amp; Balance'!C17</f>
        <v>0</v>
      </c>
      <c r="H19" s="18">
        <f t="shared" si="0"/>
        <v>0</v>
      </c>
      <c r="I19" s="16">
        <v>0</v>
      </c>
      <c r="J19" s="16">
        <v>0</v>
      </c>
      <c r="K19" s="69">
        <f t="shared" si="1"/>
        <v>0</v>
      </c>
      <c r="L19" s="118">
        <f>+'Grant Award &amp; Balance'!H17</f>
        <v>0</v>
      </c>
      <c r="M19" s="16">
        <v>0</v>
      </c>
      <c r="N19" s="279">
        <v>0</v>
      </c>
      <c r="O19" s="70">
        <f t="shared" si="4"/>
        <v>0</v>
      </c>
      <c r="Q19" s="71">
        <f>+M19+'Grant Award &amp; Balance'!J17</f>
        <v>0</v>
      </c>
      <c r="R19" s="72">
        <f>+N19+'Grant Award &amp; Balance'!I17</f>
        <v>0</v>
      </c>
      <c r="S19" s="72">
        <f t="shared" si="5"/>
        <v>0</v>
      </c>
      <c r="T19" s="73">
        <v>0</v>
      </c>
      <c r="U19" s="73">
        <f t="shared" si="6"/>
        <v>0</v>
      </c>
      <c r="V19" s="74">
        <f t="shared" si="7"/>
        <v>0</v>
      </c>
      <c r="W19" s="74" t="b">
        <f t="shared" si="2"/>
        <v>1</v>
      </c>
      <c r="X19" s="251"/>
    </row>
    <row r="20" spans="1:24" ht="13.5" x14ac:dyDescent="0.25">
      <c r="A20" s="323" t="str">
        <f>+IF('Grant Award &amp; Balance'!A18&lt;&gt;0,'Grant Award &amp; Balance'!A18,"")</f>
        <v/>
      </c>
      <c r="B20" s="324"/>
      <c r="C20" s="26">
        <f>+'Grant Award &amp; Balance'!B18</f>
        <v>0</v>
      </c>
      <c r="D20" s="15">
        <v>0</v>
      </c>
      <c r="E20" s="16">
        <v>0</v>
      </c>
      <c r="F20" s="69">
        <f t="shared" si="3"/>
        <v>0</v>
      </c>
      <c r="G20" s="17">
        <f>+'Grant Award &amp; Balance'!C18</f>
        <v>0</v>
      </c>
      <c r="H20" s="18">
        <f t="shared" si="0"/>
        <v>0</v>
      </c>
      <c r="I20" s="16">
        <v>0</v>
      </c>
      <c r="J20" s="16">
        <v>0</v>
      </c>
      <c r="K20" s="69">
        <f t="shared" si="1"/>
        <v>0</v>
      </c>
      <c r="L20" s="118">
        <f>+'Grant Award &amp; Balance'!H18</f>
        <v>0</v>
      </c>
      <c r="M20" s="16">
        <v>0</v>
      </c>
      <c r="N20" s="279">
        <v>0</v>
      </c>
      <c r="O20" s="70">
        <f t="shared" si="4"/>
        <v>0</v>
      </c>
      <c r="Q20" s="71">
        <f>+M20+'Grant Award &amp; Balance'!J18</f>
        <v>0</v>
      </c>
      <c r="R20" s="72">
        <f>+N20+'Grant Award &amp; Balance'!I18</f>
        <v>0</v>
      </c>
      <c r="S20" s="72">
        <f t="shared" si="5"/>
        <v>0</v>
      </c>
      <c r="T20" s="73">
        <v>0</v>
      </c>
      <c r="U20" s="73">
        <f t="shared" si="6"/>
        <v>0</v>
      </c>
      <c r="V20" s="74">
        <f t="shared" si="7"/>
        <v>0</v>
      </c>
      <c r="W20" s="74" t="b">
        <f t="shared" si="2"/>
        <v>1</v>
      </c>
      <c r="X20" s="251"/>
    </row>
    <row r="21" spans="1:24" ht="14.25" thickBot="1" x14ac:dyDescent="0.3">
      <c r="A21" s="323" t="str">
        <f>+IF('Grant Award &amp; Balance'!A19&lt;&gt;0,'Grant Award &amp; Balance'!A19,"")</f>
        <v/>
      </c>
      <c r="B21" s="324"/>
      <c r="C21" s="26">
        <f>+'Grant Award &amp; Balance'!B19</f>
        <v>0</v>
      </c>
      <c r="D21" s="15">
        <v>0</v>
      </c>
      <c r="E21" s="16">
        <v>0</v>
      </c>
      <c r="F21" s="69">
        <f t="shared" si="3"/>
        <v>0</v>
      </c>
      <c r="G21" s="17">
        <f>+'Grant Award &amp; Balance'!C19</f>
        <v>0</v>
      </c>
      <c r="H21" s="18">
        <f t="shared" si="0"/>
        <v>0</v>
      </c>
      <c r="I21" s="16">
        <v>0</v>
      </c>
      <c r="J21" s="16">
        <v>0</v>
      </c>
      <c r="K21" s="69">
        <f t="shared" si="1"/>
        <v>0</v>
      </c>
      <c r="L21" s="118">
        <f>+'Grant Award &amp; Balance'!H19</f>
        <v>0</v>
      </c>
      <c r="M21" s="16">
        <v>0</v>
      </c>
      <c r="N21" s="279">
        <v>0</v>
      </c>
      <c r="O21" s="70">
        <f t="shared" si="4"/>
        <v>0</v>
      </c>
      <c r="Q21" s="71">
        <f>+M21+'Grant Award &amp; Balance'!J19</f>
        <v>0</v>
      </c>
      <c r="R21" s="72">
        <f>+N21+'Grant Award &amp; Balance'!I19</f>
        <v>0</v>
      </c>
      <c r="S21" s="72">
        <f t="shared" si="5"/>
        <v>0</v>
      </c>
      <c r="T21" s="73">
        <v>0</v>
      </c>
      <c r="U21" s="73">
        <f t="shared" si="6"/>
        <v>0</v>
      </c>
      <c r="V21" s="74">
        <f t="shared" si="7"/>
        <v>0</v>
      </c>
      <c r="W21" s="74" t="b">
        <f t="shared" si="2"/>
        <v>1</v>
      </c>
      <c r="X21" s="251"/>
    </row>
    <row r="22" spans="1:24" ht="14.25" hidden="1" thickBot="1" x14ac:dyDescent="0.3">
      <c r="A22" s="354"/>
      <c r="B22" s="355"/>
      <c r="C22" s="26"/>
      <c r="D22" s="15"/>
      <c r="E22" s="19"/>
      <c r="F22" s="76">
        <f t="shared" ref="F22" si="8">+D22-E22</f>
        <v>0</v>
      </c>
      <c r="G22" s="17">
        <f>+'Grant Award &amp; Balance'!C20</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5"/>
        <v>0</v>
      </c>
      <c r="T22" s="73">
        <f t="shared" ref="T22" si="9">+IF(A22="Gen Admin",0,MIN(C22*0.1,10000))</f>
        <v>0</v>
      </c>
      <c r="U22" s="73">
        <f t="shared" si="6"/>
        <v>0</v>
      </c>
      <c r="V22" s="74">
        <f t="shared" si="7"/>
        <v>0</v>
      </c>
      <c r="W22" s="74" t="b">
        <f t="shared" si="2"/>
        <v>1</v>
      </c>
      <c r="X22" s="251"/>
    </row>
    <row r="23" spans="1:24" ht="14.25" thickBot="1" x14ac:dyDescent="0.3">
      <c r="A23" s="77" t="s">
        <v>33</v>
      </c>
      <c r="B23" s="78"/>
      <c r="C23" s="325" t="s">
        <v>34</v>
      </c>
      <c r="D23" s="325"/>
      <c r="E23" s="326"/>
      <c r="F23" s="15">
        <v>0</v>
      </c>
      <c r="G23" s="21">
        <f>+'Grant Award &amp; Balance'!C21</f>
        <v>0</v>
      </c>
      <c r="H23" s="22">
        <f t="shared" si="0"/>
        <v>0</v>
      </c>
      <c r="I23" s="23">
        <v>0</v>
      </c>
      <c r="J23" s="23">
        <v>0</v>
      </c>
      <c r="K23" s="24">
        <f t="shared" si="1"/>
        <v>0</v>
      </c>
      <c r="L23" s="21">
        <v>0</v>
      </c>
      <c r="M23" s="22">
        <v>0</v>
      </c>
      <c r="N23" s="24"/>
      <c r="O23" s="79">
        <v>0</v>
      </c>
      <c r="Q23" s="80">
        <f>+SUM(Q12:Q22)</f>
        <v>0</v>
      </c>
      <c r="R23" s="80">
        <f>+SUM(R12:R22)</f>
        <v>0</v>
      </c>
      <c r="S23" s="72">
        <f t="shared" si="5"/>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L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+SUM(M13:M23)</f>
        <v>0</v>
      </c>
      <c r="N25" s="274">
        <f>+SUM(N13:N23)</f>
        <v>0</v>
      </c>
      <c r="O25" s="34"/>
      <c r="P25" s="35"/>
      <c r="Q25" s="36">
        <v>5000</v>
      </c>
      <c r="W25" s="86"/>
    </row>
    <row r="26" spans="1:24" s="90" customFormat="1" ht="18" customHeight="1" thickBot="1" x14ac:dyDescent="0.25">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153</v>
      </c>
      <c r="O26" s="277">
        <f>+S23</f>
        <v>0</v>
      </c>
      <c r="P26" s="9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95"/>
      <c r="M28" s="263"/>
      <c r="N28" s="264" t="s">
        <v>85</v>
      </c>
      <c r="O28" s="254">
        <f>+IF($C$25&gt;0,O26/$C$25,0)</f>
        <v>0</v>
      </c>
    </row>
    <row r="29" spans="1:24" x14ac:dyDescent="0.2">
      <c r="A29" s="186"/>
      <c r="B29" s="186"/>
      <c r="C29" s="219" t="s">
        <v>91</v>
      </c>
      <c r="D29" s="220" t="b">
        <f>+AND($M$28&gt;=$M$29,$O$28&gt;=$O$29)</f>
        <v>0</v>
      </c>
      <c r="E29" s="186" t="b">
        <f>+$K$25&lt;FundsAvailable</f>
        <v>0</v>
      </c>
      <c r="F29" s="221">
        <f>+FundsAvailable</f>
        <v>0</v>
      </c>
      <c r="G29" s="186">
        <f>+K25</f>
        <v>0</v>
      </c>
      <c r="H29" s="186"/>
      <c r="I29" s="222" t="b">
        <f>+OR(D29=TRUE,E29=TRUE)</f>
        <v>0</v>
      </c>
      <c r="K29" s="95"/>
      <c r="M29" s="265"/>
      <c r="N29" s="278" t="s">
        <v>84</v>
      </c>
      <c r="O29" s="280">
        <f>+TotalLevRequirement</f>
        <v>0.1</v>
      </c>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5" x14ac:dyDescent="0.2">
      <c r="A33" s="109"/>
      <c r="B33" s="1"/>
      <c r="C33" s="110"/>
      <c r="D33" s="110"/>
      <c r="E33" s="110"/>
      <c r="F33" s="110"/>
      <c r="G33" s="110"/>
      <c r="H33" s="110"/>
      <c r="I33" s="110"/>
      <c r="J33" s="110"/>
      <c r="K33" s="110"/>
      <c r="L33" s="1"/>
      <c r="M33" s="1"/>
      <c r="N33" s="1"/>
      <c r="O33" s="8"/>
    </row>
    <row r="34" spans="1:25" ht="21.6" customHeight="1" x14ac:dyDescent="0.2">
      <c r="A34" s="111" t="s">
        <v>10</v>
      </c>
      <c r="B34" s="2"/>
      <c r="C34" s="12"/>
      <c r="D34" s="12"/>
      <c r="E34" s="12"/>
      <c r="F34" s="112" t="s">
        <v>11</v>
      </c>
      <c r="G34" s="353"/>
      <c r="H34" s="353"/>
      <c r="I34" s="353"/>
      <c r="J34" s="353"/>
      <c r="L34" s="113" t="s">
        <v>12</v>
      </c>
      <c r="M34" s="352"/>
      <c r="N34" s="352"/>
      <c r="O34" s="41"/>
    </row>
    <row r="35" spans="1:25" x14ac:dyDescent="0.2">
      <c r="A35" s="114"/>
      <c r="B35" s="46"/>
      <c r="C35" s="12"/>
      <c r="D35" s="12"/>
      <c r="E35" s="12"/>
      <c r="F35" s="12"/>
      <c r="G35" s="12"/>
      <c r="H35" s="12"/>
      <c r="I35" s="12"/>
      <c r="J35" s="12"/>
      <c r="K35" s="12"/>
      <c r="L35" s="46"/>
      <c r="M35" s="46"/>
      <c r="N35" s="46"/>
      <c r="O35" s="47"/>
    </row>
    <row r="36" spans="1:25" hidden="1" x14ac:dyDescent="0.2">
      <c r="C36" s="104"/>
      <c r="D36" s="104"/>
      <c r="E36" s="104"/>
      <c r="F36" s="104"/>
      <c r="G36" s="104"/>
      <c r="H36" s="104"/>
      <c r="I36" s="104"/>
      <c r="J36" s="104"/>
      <c r="K36" s="104"/>
    </row>
    <row r="37" spans="1:25" s="259" customFormat="1" ht="6" customHeight="1" x14ac:dyDescent="0.2">
      <c r="C37" s="266"/>
      <c r="D37" s="266"/>
      <c r="E37" s="266"/>
      <c r="F37" s="266"/>
      <c r="G37" s="266"/>
      <c r="H37" s="266"/>
      <c r="I37" s="266"/>
      <c r="J37" s="266"/>
      <c r="K37" s="266"/>
      <c r="W37" s="260"/>
    </row>
    <row r="38" spans="1:25" s="259" customFormat="1" ht="20.25" customHeight="1" x14ac:dyDescent="0.2">
      <c r="A38" s="273" t="s">
        <v>150</v>
      </c>
      <c r="D38" s="346"/>
      <c r="E38" s="346"/>
      <c r="F38" s="346"/>
      <c r="G38" s="346"/>
      <c r="H38" s="266"/>
      <c r="I38" s="345"/>
      <c r="J38" s="346"/>
      <c r="K38" s="346"/>
      <c r="L38" s="346"/>
      <c r="N38" s="347"/>
      <c r="O38" s="347"/>
      <c r="W38" s="260"/>
      <c r="Y38" s="285" t="s">
        <v>156</v>
      </c>
    </row>
    <row r="39" spans="1:25" s="259" customFormat="1" ht="12" customHeight="1" x14ac:dyDescent="0.2">
      <c r="D39" s="262" t="s">
        <v>147</v>
      </c>
      <c r="E39" s="262"/>
      <c r="F39" s="262"/>
      <c r="G39" s="262"/>
      <c r="H39" s="261"/>
      <c r="I39" s="262" t="s">
        <v>148</v>
      </c>
      <c r="J39" s="262"/>
      <c r="K39" s="262"/>
      <c r="L39" s="261"/>
      <c r="M39" s="261"/>
      <c r="N39" s="272" t="s">
        <v>149</v>
      </c>
      <c r="W39" s="260"/>
      <c r="Y39" s="285" t="s">
        <v>157</v>
      </c>
    </row>
    <row r="40" spans="1:25" ht="19.899999999999999" customHeight="1" x14ac:dyDescent="0.2">
      <c r="A40" s="5" t="s">
        <v>13</v>
      </c>
      <c r="C40" s="104"/>
      <c r="D40" s="104"/>
      <c r="E40" s="104"/>
      <c r="F40" s="104"/>
      <c r="G40" s="104"/>
      <c r="H40" s="104"/>
      <c r="I40" s="104"/>
      <c r="J40" s="104"/>
      <c r="K40" s="104"/>
    </row>
    <row r="41" spans="1:25" ht="5.25" customHeight="1" x14ac:dyDescent="0.2">
      <c r="A41" s="109"/>
      <c r="B41" s="1"/>
      <c r="C41" s="110"/>
      <c r="D41" s="110"/>
      <c r="E41" s="110"/>
      <c r="F41" s="110"/>
      <c r="G41" s="110"/>
      <c r="H41" s="110"/>
      <c r="I41" s="110"/>
      <c r="J41" s="110"/>
      <c r="K41" s="110"/>
      <c r="L41" s="1"/>
      <c r="M41" s="1"/>
      <c r="N41" s="1"/>
      <c r="O41" s="8"/>
    </row>
    <row r="42" spans="1:25" ht="15.6" customHeight="1" x14ac:dyDescent="0.2">
      <c r="A42" s="111" t="s">
        <v>14</v>
      </c>
      <c r="B42" s="2"/>
      <c r="C42" s="115"/>
      <c r="D42" s="116"/>
      <c r="E42" s="115"/>
      <c r="F42" s="112"/>
      <c r="G42" s="2"/>
      <c r="H42" s="115"/>
      <c r="I42" s="115"/>
      <c r="J42" s="115"/>
      <c r="K42" s="113" t="s">
        <v>12</v>
      </c>
      <c r="L42" s="2"/>
      <c r="M42" s="2"/>
      <c r="N42" s="2"/>
      <c r="O42" s="41"/>
    </row>
    <row r="43" spans="1:25" ht="7.5" customHeight="1" x14ac:dyDescent="0.2">
      <c r="A43" s="114"/>
      <c r="B43" s="46"/>
      <c r="C43" s="12"/>
      <c r="D43" s="12"/>
      <c r="E43" s="12"/>
      <c r="F43" s="12"/>
      <c r="G43" s="12"/>
      <c r="H43" s="12"/>
      <c r="I43" s="12"/>
      <c r="J43" s="12"/>
      <c r="K43" s="12"/>
      <c r="L43" s="46"/>
      <c r="M43" s="46"/>
      <c r="N43" s="46"/>
      <c r="O43" s="47"/>
    </row>
  </sheetData>
  <sheetProtection algorithmName="SHA-512" hashValue="s3xh5jysDp08NSim04/JPdDyyztyhsCEAjWtARHcjLGb/8iNyrkuYvTmz/B3mvb1ey+yiHcxEMVsmKUw0pyGQA==" saltValue="O3nTD6h3/kTp+H0CVq085g==" spinCount="100000" sheet="1" selectLockedCells="1"/>
  <dataConsolidate/>
  <mergeCells count="30">
    <mergeCell ref="I38:L38"/>
    <mergeCell ref="N38:O38"/>
    <mergeCell ref="D38:G38"/>
    <mergeCell ref="A13:B13"/>
    <mergeCell ref="D9:F9"/>
    <mergeCell ref="A9:C9"/>
    <mergeCell ref="A10:B10"/>
    <mergeCell ref="A12:B12"/>
    <mergeCell ref="A14:B14"/>
    <mergeCell ref="M34:N34"/>
    <mergeCell ref="G34:J34"/>
    <mergeCell ref="A22:B22"/>
    <mergeCell ref="A16:B16"/>
    <mergeCell ref="A17:B17"/>
    <mergeCell ref="A20:B20"/>
    <mergeCell ref="A21:B21"/>
    <mergeCell ref="M11:N11"/>
    <mergeCell ref="G9:K9"/>
    <mergeCell ref="M3:O3"/>
    <mergeCell ref="M4:O4"/>
    <mergeCell ref="L9:O9"/>
    <mergeCell ref="I3:J3"/>
    <mergeCell ref="I5:J5"/>
    <mergeCell ref="I4:J4"/>
    <mergeCell ref="M5:O5"/>
    <mergeCell ref="A18:B18"/>
    <mergeCell ref="A19:B19"/>
    <mergeCell ref="C23:E23"/>
    <mergeCell ref="A15:B15"/>
    <mergeCell ref="I2:J2"/>
  </mergeCells>
  <phoneticPr fontId="0" type="noConversion"/>
  <dataValidations xWindow="304" yWindow="388" count="9">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 type="list" showInputMessage="1" showErrorMessage="1" error="Enter &quot;I&quot; for initial/interim RFP submitted_x000a__x000a_Enter &quot;F&quot; for final RFP submitted" sqref="I5:J5">
      <formula1>#REF!</formula1>
    </dataValidation>
    <dataValidation type="whole" operator="greaterThanOrEqual" allowBlank="1" showInputMessage="1" showErrorMessage="1" error="Enter refunds as positive numbers" sqref="J13:J22">
      <formula1>0</formula1>
    </dataValidation>
    <dataValidation operator="greaterThanOrEqual" allowBlank="1" showInputMessage="1" showErrorMessage="1" sqref="C13:C22"/>
    <dataValidation type="whole" operator="greaterThanOrEqual" allowBlank="1" showInputMessage="1" showErrorMessage="1" sqref="E13:E22 L13:L22">
      <formula1>0</formula1>
    </dataValidation>
    <dataValidation showInputMessage="1" showErrorMessage="1" error="Enter &quot;I&quot; for initial/interim RFP submitted_x000a__x000a_Enter &quot;F&quot; for final RFP submitted" sqref="I6:J7"/>
    <dataValidation type="custom" allowBlank="1" showInputMessage="1" showErrorMessage="1" sqref="K13">
      <formula1>"&lt;=C13"</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s>
  <printOptions horizontalCentered="1"/>
  <pageMargins left="0.25" right="0.25" top="0.4" bottom="0.25" header="0.25" footer="0.25"/>
  <pageSetup scale="95" orientation="landscape" r:id="rId1"/>
  <headerFooter alignWithMargins="0">
    <oddFooter>&amp;L&amp;"Arial,Bold Italic"&amp;9&amp;KFF0000&amp;A&amp;R&amp;"Arial,Bold Italic"&amp;9&amp;KFF0000&amp;D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O43"/>
  <sheetViews>
    <sheetView workbookViewId="0">
      <selection activeCell="I2" sqref="I2:J2"/>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140625" style="6" hidden="1" customWidth="1"/>
    <col min="20" max="21" width="10.7109375" style="6" hidden="1" customWidth="1"/>
    <col min="22" max="22" width="9.85546875" style="6" hidden="1" customWidth="1"/>
    <col min="23" max="23" width="8.85546875" style="38" hidden="1" customWidth="1"/>
    <col min="24" max="24" width="10.7109375" style="6" customWidth="1"/>
    <col min="25" max="16384" width="8.85546875" style="6"/>
  </cols>
  <sheetData>
    <row r="1" spans="1:249" ht="16.149999999999999" customHeight="1" thickBot="1" x14ac:dyDescent="0.25">
      <c r="A1" s="5" t="s">
        <v>5</v>
      </c>
      <c r="H1" s="281"/>
      <c r="I1" s="288"/>
      <c r="J1" s="288"/>
      <c r="M1" s="269" t="s">
        <v>146</v>
      </c>
      <c r="P1" s="37"/>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2</v>
      </c>
      <c r="J3" s="339"/>
      <c r="K3" s="283" t="s">
        <v>123</v>
      </c>
      <c r="L3" s="284"/>
      <c r="M3" s="334">
        <f>+F25</f>
        <v>0</v>
      </c>
      <c r="N3" s="334"/>
      <c r="O3" s="335"/>
      <c r="T3" s="40"/>
      <c r="U3" s="42"/>
      <c r="X3" s="295" t="str">
        <f>+IF(YEAR('Grant Award &amp; Balance'!C9)=1900,"",'Grant Award &amp; Balance'!C9)</f>
        <v/>
      </c>
      <c r="Y3" s="293" t="s">
        <v>162</v>
      </c>
      <c r="AB3" s="296"/>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38"/>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245"/>
      <c r="J6" s="245"/>
      <c r="K6" s="43"/>
      <c r="L6" s="43"/>
      <c r="M6" s="290" t="str">
        <f>+IF(AND(ISBLANK(I2)=FALSE, I2&lt;'Grant Award &amp; Balance'!C9),"Newer RFPs Submitted - please check RFP tab you are using.","")</f>
        <v/>
      </c>
      <c r="N6" s="43"/>
      <c r="O6" s="43"/>
      <c r="W6" s="177"/>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245"/>
      <c r="K7" s="43"/>
      <c r="L7" s="43"/>
      <c r="M7" s="43"/>
      <c r="N7" s="43"/>
      <c r="O7" s="43"/>
      <c r="W7" s="177"/>
    </row>
    <row r="8" spans="1:249" ht="17.45" customHeight="1" thickBot="1" x14ac:dyDescent="0.25">
      <c r="A8" s="5" t="s">
        <v>115</v>
      </c>
      <c r="C8" s="48"/>
      <c r="H8" s="209"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1'!K13</f>
        <v>0</v>
      </c>
      <c r="H13" s="18">
        <f t="shared" ref="H13:H23" si="0">+F13</f>
        <v>0</v>
      </c>
      <c r="I13" s="16">
        <v>0</v>
      </c>
      <c r="J13" s="16">
        <v>0</v>
      </c>
      <c r="K13" s="69">
        <f t="shared" ref="K13:K23" si="1">+SUM(G13:I13)-ABS(J13)</f>
        <v>0</v>
      </c>
      <c r="L13" s="118">
        <f>+'Grant Award &amp; Balance'!H11</f>
        <v>0</v>
      </c>
      <c r="M13" s="16">
        <v>0</v>
      </c>
      <c r="N13" s="279">
        <v>0</v>
      </c>
      <c r="O13" s="70">
        <f>+S13</f>
        <v>0</v>
      </c>
      <c r="Q13" s="71">
        <f>+M13+'RFP 1'!Q13</f>
        <v>0</v>
      </c>
      <c r="R13" s="72">
        <f>+N13+'RFP 1'!R13</f>
        <v>0</v>
      </c>
      <c r="S13" s="72">
        <f>+R13+Q13</f>
        <v>0</v>
      </c>
      <c r="T13" s="73">
        <v>0</v>
      </c>
      <c r="U13" s="73">
        <f>+IF(W13=TRUE,V13,0)</f>
        <v>0</v>
      </c>
      <c r="V13" s="74">
        <f>+(C13+T13)-G13</f>
        <v>0</v>
      </c>
      <c r="W13" s="74" t="b">
        <f t="shared" ref="W13:W22" si="2">+OR(HoldType&lt;&gt;"Budget",S13&gt;=L13)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3">+ROUND(D14,0)-ROUND(E14,0)</f>
        <v>0</v>
      </c>
      <c r="G14" s="17">
        <f>+'RFP 1'!K14</f>
        <v>0</v>
      </c>
      <c r="H14" s="18">
        <f t="shared" si="0"/>
        <v>0</v>
      </c>
      <c r="I14" s="16">
        <v>0</v>
      </c>
      <c r="J14" s="16">
        <v>0</v>
      </c>
      <c r="K14" s="69">
        <f t="shared" si="1"/>
        <v>0</v>
      </c>
      <c r="L14" s="118">
        <f>+'Grant Award &amp; Balance'!H12</f>
        <v>0</v>
      </c>
      <c r="M14" s="16">
        <v>0</v>
      </c>
      <c r="N14" s="279">
        <v>0</v>
      </c>
      <c r="O14" s="70">
        <f t="shared" ref="O14:O21" si="4">+S14</f>
        <v>0</v>
      </c>
      <c r="Q14" s="71">
        <f>+M14+'RFP 1'!Q14</f>
        <v>0</v>
      </c>
      <c r="R14" s="72">
        <f>+N14+'RFP 1'!R14</f>
        <v>0</v>
      </c>
      <c r="S14" s="72">
        <f t="shared" ref="S14:S23" si="5">+R14+Q14</f>
        <v>0</v>
      </c>
      <c r="T14" s="73">
        <v>0</v>
      </c>
      <c r="U14" s="73">
        <f t="shared" ref="U14:U22" si="6">+IF(W14=TRUE,V14,0)</f>
        <v>0</v>
      </c>
      <c r="V14" s="74">
        <f t="shared" ref="V14:V22" si="7">+MIN($C$25-$G$25,(C14+T14)-G14)</f>
        <v>0</v>
      </c>
      <c r="W14" s="74" t="b">
        <f t="shared" si="2"/>
        <v>1</v>
      </c>
      <c r="X14" s="251"/>
    </row>
    <row r="15" spans="1:249" ht="13.5" x14ac:dyDescent="0.25">
      <c r="A15" s="323" t="str">
        <f>+IF('Grant Award &amp; Balance'!A13&lt;&gt;0,'Grant Award &amp; Balance'!A13,"")</f>
        <v/>
      </c>
      <c r="B15" s="324"/>
      <c r="C15" s="26">
        <f>+'Grant Award &amp; Balance'!B13</f>
        <v>0</v>
      </c>
      <c r="D15" s="15">
        <v>0</v>
      </c>
      <c r="E15" s="16">
        <v>0</v>
      </c>
      <c r="F15" s="69">
        <f t="shared" si="3"/>
        <v>0</v>
      </c>
      <c r="G15" s="17">
        <f>+'RFP 1'!K15</f>
        <v>0</v>
      </c>
      <c r="H15" s="18">
        <f t="shared" si="0"/>
        <v>0</v>
      </c>
      <c r="I15" s="16">
        <v>0</v>
      </c>
      <c r="J15" s="16">
        <v>0</v>
      </c>
      <c r="K15" s="69">
        <f t="shared" si="1"/>
        <v>0</v>
      </c>
      <c r="L15" s="118">
        <f>+'Grant Award &amp; Balance'!H13</f>
        <v>0</v>
      </c>
      <c r="M15" s="16">
        <v>0</v>
      </c>
      <c r="N15" s="279">
        <v>0</v>
      </c>
      <c r="O15" s="70">
        <f t="shared" si="4"/>
        <v>0</v>
      </c>
      <c r="Q15" s="71">
        <f>+M15+'RFP 1'!Q15</f>
        <v>0</v>
      </c>
      <c r="R15" s="72">
        <f>+N15+'RFP 1'!R15</f>
        <v>0</v>
      </c>
      <c r="S15" s="72">
        <f t="shared" si="5"/>
        <v>0</v>
      </c>
      <c r="T15" s="73">
        <v>0</v>
      </c>
      <c r="U15" s="73">
        <f t="shared" si="6"/>
        <v>0</v>
      </c>
      <c r="V15" s="74">
        <f t="shared" si="7"/>
        <v>0</v>
      </c>
      <c r="W15" s="74" t="b">
        <f t="shared" si="2"/>
        <v>1</v>
      </c>
      <c r="X15" s="251"/>
    </row>
    <row r="16" spans="1:249" ht="13.5" x14ac:dyDescent="0.25">
      <c r="A16" s="323" t="str">
        <f>+IF('Grant Award &amp; Balance'!A14&lt;&gt;0,'Grant Award &amp; Balance'!A14,"")</f>
        <v/>
      </c>
      <c r="B16" s="324"/>
      <c r="C16" s="26">
        <f>+'Grant Award &amp; Balance'!B14</f>
        <v>0</v>
      </c>
      <c r="D16" s="15">
        <v>0</v>
      </c>
      <c r="E16" s="16">
        <v>0</v>
      </c>
      <c r="F16" s="69">
        <f t="shared" si="3"/>
        <v>0</v>
      </c>
      <c r="G16" s="17">
        <f>+'RFP 1'!K16</f>
        <v>0</v>
      </c>
      <c r="H16" s="18">
        <f t="shared" si="0"/>
        <v>0</v>
      </c>
      <c r="I16" s="16">
        <v>0</v>
      </c>
      <c r="J16" s="16">
        <v>0</v>
      </c>
      <c r="K16" s="69">
        <f t="shared" si="1"/>
        <v>0</v>
      </c>
      <c r="L16" s="118">
        <f>+'Grant Award &amp; Balance'!H14</f>
        <v>0</v>
      </c>
      <c r="M16" s="16">
        <v>0</v>
      </c>
      <c r="N16" s="279">
        <v>0</v>
      </c>
      <c r="O16" s="70">
        <f t="shared" si="4"/>
        <v>0</v>
      </c>
      <c r="Q16" s="71">
        <f>+M16+'RFP 1'!Q16</f>
        <v>0</v>
      </c>
      <c r="R16" s="72">
        <f>+N16+'RFP 1'!R16</f>
        <v>0</v>
      </c>
      <c r="S16" s="72">
        <f t="shared" si="5"/>
        <v>0</v>
      </c>
      <c r="T16" s="73">
        <v>0</v>
      </c>
      <c r="U16" s="73">
        <f t="shared" si="6"/>
        <v>0</v>
      </c>
      <c r="V16" s="74">
        <f t="shared" si="7"/>
        <v>0</v>
      </c>
      <c r="W16" s="74" t="b">
        <f t="shared" si="2"/>
        <v>1</v>
      </c>
      <c r="X16" s="251"/>
    </row>
    <row r="17" spans="1:24" ht="13.5" x14ac:dyDescent="0.25">
      <c r="A17" s="323" t="str">
        <f>+IF('Grant Award &amp; Balance'!A15&lt;&gt;0,'Grant Award &amp; Balance'!A15,"")</f>
        <v/>
      </c>
      <c r="B17" s="324"/>
      <c r="C17" s="26">
        <f>+'Grant Award &amp; Balance'!B15</f>
        <v>0</v>
      </c>
      <c r="D17" s="15">
        <v>0</v>
      </c>
      <c r="E17" s="16">
        <v>0</v>
      </c>
      <c r="F17" s="69">
        <f t="shared" si="3"/>
        <v>0</v>
      </c>
      <c r="G17" s="17">
        <f>+'RFP 1'!K17</f>
        <v>0</v>
      </c>
      <c r="H17" s="18">
        <f t="shared" si="0"/>
        <v>0</v>
      </c>
      <c r="I17" s="16">
        <v>0</v>
      </c>
      <c r="J17" s="16">
        <v>0</v>
      </c>
      <c r="K17" s="69">
        <f t="shared" si="1"/>
        <v>0</v>
      </c>
      <c r="L17" s="118">
        <f>+'Grant Award &amp; Balance'!H15</f>
        <v>0</v>
      </c>
      <c r="M17" s="16">
        <v>0</v>
      </c>
      <c r="N17" s="279">
        <v>0</v>
      </c>
      <c r="O17" s="70">
        <f t="shared" si="4"/>
        <v>0</v>
      </c>
      <c r="Q17" s="71">
        <f>+M17+'RFP 1'!Q17</f>
        <v>0</v>
      </c>
      <c r="R17" s="72">
        <f>+N17+'RFP 1'!R17</f>
        <v>0</v>
      </c>
      <c r="S17" s="72">
        <f t="shared" si="5"/>
        <v>0</v>
      </c>
      <c r="T17" s="73">
        <v>0</v>
      </c>
      <c r="U17" s="73">
        <f t="shared" si="6"/>
        <v>0</v>
      </c>
      <c r="V17" s="74">
        <f t="shared" si="7"/>
        <v>0</v>
      </c>
      <c r="W17" s="74" t="b">
        <f t="shared" si="2"/>
        <v>1</v>
      </c>
      <c r="X17" s="251"/>
    </row>
    <row r="18" spans="1:24" ht="13.5" x14ac:dyDescent="0.25">
      <c r="A18" s="323" t="str">
        <f>+IF('Grant Award &amp; Balance'!A16&lt;&gt;0,'Grant Award &amp; Balance'!A16,"")</f>
        <v/>
      </c>
      <c r="B18" s="324"/>
      <c r="C18" s="26">
        <f>+'Grant Award &amp; Balance'!B16</f>
        <v>0</v>
      </c>
      <c r="D18" s="15">
        <v>0</v>
      </c>
      <c r="E18" s="16">
        <v>0</v>
      </c>
      <c r="F18" s="69">
        <f t="shared" si="3"/>
        <v>0</v>
      </c>
      <c r="G18" s="17">
        <f>+'RFP 1'!K18</f>
        <v>0</v>
      </c>
      <c r="H18" s="18">
        <f t="shared" si="0"/>
        <v>0</v>
      </c>
      <c r="I18" s="16">
        <v>0</v>
      </c>
      <c r="J18" s="16">
        <v>0</v>
      </c>
      <c r="K18" s="69">
        <f t="shared" si="1"/>
        <v>0</v>
      </c>
      <c r="L18" s="118">
        <f>+'Grant Award &amp; Balance'!H16</f>
        <v>0</v>
      </c>
      <c r="M18" s="16">
        <v>0</v>
      </c>
      <c r="N18" s="279">
        <v>0</v>
      </c>
      <c r="O18" s="70">
        <f t="shared" si="4"/>
        <v>0</v>
      </c>
      <c r="Q18" s="71">
        <f>+M18+'RFP 1'!Q18</f>
        <v>0</v>
      </c>
      <c r="R18" s="72">
        <f>+N18+'RFP 1'!R18</f>
        <v>0</v>
      </c>
      <c r="S18" s="72">
        <f t="shared" si="5"/>
        <v>0</v>
      </c>
      <c r="T18" s="73">
        <v>0</v>
      </c>
      <c r="U18" s="73">
        <f t="shared" si="6"/>
        <v>0</v>
      </c>
      <c r="V18" s="74">
        <f t="shared" si="7"/>
        <v>0</v>
      </c>
      <c r="W18" s="74" t="b">
        <f t="shared" si="2"/>
        <v>1</v>
      </c>
      <c r="X18" s="251"/>
    </row>
    <row r="19" spans="1:24" ht="13.5" x14ac:dyDescent="0.25">
      <c r="A19" s="323" t="str">
        <f>+IF('Grant Award &amp; Balance'!A17&lt;&gt;0,'Grant Award &amp; Balance'!A17,"")</f>
        <v/>
      </c>
      <c r="B19" s="324"/>
      <c r="C19" s="26">
        <f>+'Grant Award &amp; Balance'!B17</f>
        <v>0</v>
      </c>
      <c r="D19" s="15">
        <v>0</v>
      </c>
      <c r="E19" s="16">
        <v>0</v>
      </c>
      <c r="F19" s="69">
        <f t="shared" si="3"/>
        <v>0</v>
      </c>
      <c r="G19" s="17">
        <f>+'RFP 1'!K19</f>
        <v>0</v>
      </c>
      <c r="H19" s="18">
        <f t="shared" si="0"/>
        <v>0</v>
      </c>
      <c r="I19" s="16">
        <v>0</v>
      </c>
      <c r="J19" s="16">
        <v>0</v>
      </c>
      <c r="K19" s="69">
        <f t="shared" si="1"/>
        <v>0</v>
      </c>
      <c r="L19" s="118">
        <f>+'Grant Award &amp; Balance'!H17</f>
        <v>0</v>
      </c>
      <c r="M19" s="16">
        <v>0</v>
      </c>
      <c r="N19" s="279">
        <v>0</v>
      </c>
      <c r="O19" s="70">
        <f t="shared" si="4"/>
        <v>0</v>
      </c>
      <c r="Q19" s="71">
        <f>+M19+'RFP 1'!Q19</f>
        <v>0</v>
      </c>
      <c r="R19" s="72">
        <f>+N19+'RFP 1'!R19</f>
        <v>0</v>
      </c>
      <c r="S19" s="72">
        <f t="shared" si="5"/>
        <v>0</v>
      </c>
      <c r="T19" s="73">
        <v>0</v>
      </c>
      <c r="U19" s="73">
        <f t="shared" si="6"/>
        <v>0</v>
      </c>
      <c r="V19" s="74">
        <f t="shared" si="7"/>
        <v>0</v>
      </c>
      <c r="W19" s="74" t="b">
        <f t="shared" si="2"/>
        <v>1</v>
      </c>
      <c r="X19" s="251"/>
    </row>
    <row r="20" spans="1:24" ht="13.5" x14ac:dyDescent="0.25">
      <c r="A20" s="323" t="str">
        <f>+IF('Grant Award &amp; Balance'!A18&lt;&gt;0,'Grant Award &amp; Balance'!A18,"")</f>
        <v/>
      </c>
      <c r="B20" s="324"/>
      <c r="C20" s="26">
        <f>+'Grant Award &amp; Balance'!B18</f>
        <v>0</v>
      </c>
      <c r="D20" s="15">
        <v>0</v>
      </c>
      <c r="E20" s="16">
        <v>0</v>
      </c>
      <c r="F20" s="69">
        <f t="shared" si="3"/>
        <v>0</v>
      </c>
      <c r="G20" s="17">
        <f>+'RFP 1'!K20</f>
        <v>0</v>
      </c>
      <c r="H20" s="18">
        <f t="shared" si="0"/>
        <v>0</v>
      </c>
      <c r="I20" s="16">
        <v>0</v>
      </c>
      <c r="J20" s="16">
        <v>0</v>
      </c>
      <c r="K20" s="69">
        <f t="shared" si="1"/>
        <v>0</v>
      </c>
      <c r="L20" s="118">
        <f>+'Grant Award &amp; Balance'!H18</f>
        <v>0</v>
      </c>
      <c r="M20" s="16">
        <v>0</v>
      </c>
      <c r="N20" s="279">
        <v>0</v>
      </c>
      <c r="O20" s="70">
        <f t="shared" si="4"/>
        <v>0</v>
      </c>
      <c r="Q20" s="71">
        <f>+M20+'RFP 1'!Q20</f>
        <v>0</v>
      </c>
      <c r="R20" s="72">
        <f>+N20+'RFP 1'!R20</f>
        <v>0</v>
      </c>
      <c r="S20" s="72">
        <f t="shared" si="5"/>
        <v>0</v>
      </c>
      <c r="T20" s="73">
        <v>0</v>
      </c>
      <c r="U20" s="73">
        <f t="shared" si="6"/>
        <v>0</v>
      </c>
      <c r="V20" s="74">
        <f t="shared" si="7"/>
        <v>0</v>
      </c>
      <c r="W20" s="74" t="b">
        <f t="shared" si="2"/>
        <v>1</v>
      </c>
      <c r="X20" s="251"/>
    </row>
    <row r="21" spans="1:24" ht="14.25" thickBot="1" x14ac:dyDescent="0.3">
      <c r="A21" s="323" t="str">
        <f>+IF('Grant Award &amp; Balance'!A19&lt;&gt;0,'Grant Award &amp; Balance'!A19,"")</f>
        <v/>
      </c>
      <c r="B21" s="324"/>
      <c r="C21" s="26">
        <f>+'Grant Award &amp; Balance'!B19</f>
        <v>0</v>
      </c>
      <c r="D21" s="15">
        <v>0</v>
      </c>
      <c r="E21" s="16">
        <v>0</v>
      </c>
      <c r="F21" s="69">
        <f t="shared" si="3"/>
        <v>0</v>
      </c>
      <c r="G21" s="17">
        <f>+'RFP 1'!K21</f>
        <v>0</v>
      </c>
      <c r="H21" s="18">
        <f t="shared" si="0"/>
        <v>0</v>
      </c>
      <c r="I21" s="16">
        <v>0</v>
      </c>
      <c r="J21" s="16">
        <v>0</v>
      </c>
      <c r="K21" s="69">
        <f t="shared" si="1"/>
        <v>0</v>
      </c>
      <c r="L21" s="118">
        <f>+'Grant Award &amp; Balance'!H19</f>
        <v>0</v>
      </c>
      <c r="M21" s="16">
        <v>0</v>
      </c>
      <c r="N21" s="279">
        <v>0</v>
      </c>
      <c r="O21" s="70">
        <f t="shared" si="4"/>
        <v>0</v>
      </c>
      <c r="Q21" s="71">
        <f>+M21+'RFP 1'!Q21</f>
        <v>0</v>
      </c>
      <c r="R21" s="72">
        <f>+N21+'RFP 1'!R21</f>
        <v>0</v>
      </c>
      <c r="S21" s="72">
        <f t="shared" si="5"/>
        <v>0</v>
      </c>
      <c r="T21" s="73">
        <v>0</v>
      </c>
      <c r="U21" s="73">
        <f t="shared" si="6"/>
        <v>0</v>
      </c>
      <c r="V21" s="74">
        <f t="shared" si="7"/>
        <v>0</v>
      </c>
      <c r="W21" s="74" t="b">
        <f t="shared" si="2"/>
        <v>1</v>
      </c>
      <c r="X21" s="251"/>
    </row>
    <row r="22" spans="1:24" ht="14.25" hidden="1" thickBot="1" x14ac:dyDescent="0.3">
      <c r="A22" s="354"/>
      <c r="B22" s="355"/>
      <c r="C22" s="26"/>
      <c r="D22" s="15"/>
      <c r="E22" s="19"/>
      <c r="F22" s="76">
        <f t="shared" ref="F22" si="8">+D22-E22</f>
        <v>0</v>
      </c>
      <c r="G22" s="17">
        <f>+'Grant Award &amp; Balance'!C20</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5"/>
        <v>0</v>
      </c>
      <c r="T22" s="73">
        <f>+IF(A22="Gen Admin",0,MIN(C22*0.1,10000))</f>
        <v>0</v>
      </c>
      <c r="U22" s="73">
        <f t="shared" si="6"/>
        <v>0</v>
      </c>
      <c r="V22" s="74">
        <f t="shared" si="7"/>
        <v>0</v>
      </c>
      <c r="W22" s="74" t="b">
        <f t="shared" si="2"/>
        <v>1</v>
      </c>
      <c r="X22" s="251"/>
    </row>
    <row r="23" spans="1:24" ht="14.25" thickBot="1" x14ac:dyDescent="0.3">
      <c r="A23" s="77" t="s">
        <v>33</v>
      </c>
      <c r="B23" s="78"/>
      <c r="C23" s="325" t="s">
        <v>34</v>
      </c>
      <c r="D23" s="325"/>
      <c r="E23" s="326"/>
      <c r="F23" s="31">
        <v>0</v>
      </c>
      <c r="G23" s="21">
        <f>+'RFP 1'!K23</f>
        <v>0</v>
      </c>
      <c r="H23" s="22">
        <f t="shared" si="0"/>
        <v>0</v>
      </c>
      <c r="I23" s="23">
        <v>0</v>
      </c>
      <c r="J23" s="23">
        <v>0</v>
      </c>
      <c r="K23" s="24">
        <f t="shared" si="1"/>
        <v>0</v>
      </c>
      <c r="L23" s="21">
        <v>0</v>
      </c>
      <c r="M23" s="22">
        <v>0</v>
      </c>
      <c r="N23" s="24"/>
      <c r="O23" s="79">
        <v>0</v>
      </c>
      <c r="Q23" s="80">
        <f>+SUM(Q12:Q22)</f>
        <v>0</v>
      </c>
      <c r="R23" s="80">
        <f>+SUM(R12:R22)</f>
        <v>0</v>
      </c>
      <c r="S23" s="72">
        <f t="shared" si="5"/>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L25" si="9">+SUM(C13:C23)</f>
        <v>0</v>
      </c>
      <c r="D25" s="30">
        <f t="shared" si="9"/>
        <v>0</v>
      </c>
      <c r="E25" s="14">
        <f t="shared" si="9"/>
        <v>0</v>
      </c>
      <c r="F25" s="31">
        <f t="shared" si="9"/>
        <v>0</v>
      </c>
      <c r="G25" s="13">
        <f t="shared" si="9"/>
        <v>0</v>
      </c>
      <c r="H25" s="14">
        <f t="shared" si="9"/>
        <v>0</v>
      </c>
      <c r="I25" s="14">
        <f t="shared" si="9"/>
        <v>0</v>
      </c>
      <c r="J25" s="32">
        <f t="shared" si="9"/>
        <v>0</v>
      </c>
      <c r="K25" s="33">
        <f t="shared" si="9"/>
        <v>0</v>
      </c>
      <c r="L25" s="30">
        <f t="shared" si="9"/>
        <v>0</v>
      </c>
      <c r="M25" s="275">
        <f>+SUM(M13:M23)</f>
        <v>0</v>
      </c>
      <c r="N25" s="274">
        <f>+SUM(N13:N23)</f>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95"/>
      <c r="M28" s="263"/>
      <c r="N28" s="264" t="s">
        <v>85</v>
      </c>
      <c r="O28" s="270">
        <f>+IF($C$25&gt;0,O26/$C$25,0)</f>
        <v>0</v>
      </c>
    </row>
    <row r="29" spans="1:24" x14ac:dyDescent="0.2">
      <c r="A29" s="186"/>
      <c r="B29" s="186"/>
      <c r="C29" s="219" t="s">
        <v>91</v>
      </c>
      <c r="D29" s="220" t="b">
        <f>+AND($M$28&gt;=$M$29,$O$28&gt;=$O$29)</f>
        <v>0</v>
      </c>
      <c r="E29" s="186" t="b">
        <f>+$K$25&lt;FundsAvailable</f>
        <v>0</v>
      </c>
      <c r="F29" s="221">
        <f>+FundsAvailable</f>
        <v>0</v>
      </c>
      <c r="G29" s="186">
        <f>+K25</f>
        <v>0</v>
      </c>
      <c r="H29" s="186"/>
      <c r="I29" s="222" t="b">
        <f>+OR(D29=TRUE,E29=TRUE)</f>
        <v>0</v>
      </c>
      <c r="K29" s="95"/>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0"/>
    </row>
    <row r="38" spans="1:24" s="259" customFormat="1" ht="20.25" customHeight="1" x14ac:dyDescent="0.2">
      <c r="A38" s="273" t="s">
        <v>150</v>
      </c>
      <c r="D38" s="346">
        <f>+'RFP 1'!D38:G38</f>
        <v>0</v>
      </c>
      <c r="E38" s="346"/>
      <c r="F38" s="346"/>
      <c r="G38" s="346"/>
      <c r="H38" s="266"/>
      <c r="I38" s="346">
        <f>+'RFP 1'!I38:L38</f>
        <v>0</v>
      </c>
      <c r="J38" s="346"/>
      <c r="K38" s="346"/>
      <c r="L38" s="346"/>
      <c r="N38" s="357">
        <f>+'RFP 1'!N38:O38</f>
        <v>0</v>
      </c>
      <c r="O38" s="357"/>
      <c r="P38" s="267"/>
      <c r="W38" s="260"/>
      <c r="X38" s="285" t="s">
        <v>158</v>
      </c>
    </row>
    <row r="39" spans="1:24" s="259" customFormat="1" ht="12" customHeight="1" x14ac:dyDescent="0.2">
      <c r="D39" s="262" t="s">
        <v>147</v>
      </c>
      <c r="E39" s="262"/>
      <c r="F39" s="262"/>
      <c r="G39" s="262"/>
      <c r="H39" s="261"/>
      <c r="I39" s="262" t="s">
        <v>148</v>
      </c>
      <c r="J39" s="262"/>
      <c r="K39" s="262"/>
      <c r="L39" s="261"/>
      <c r="M39" s="261"/>
      <c r="N39" s="272" t="s">
        <v>149</v>
      </c>
      <c r="W39" s="260"/>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Jc8Zyos2APa/mm0+0JTV95/kA2bEAxJGQX/sYirFHr3YYV7v4vpOWU6NucmFSMFhTi0QM5CK6/oBrqS5OZ660g==" saltValue="LN7VaA6ZBEQg1/rX4ggraw==" spinCount="100000" sheet="1" selectLockedCells="1"/>
  <dataConsolidate/>
  <mergeCells count="30">
    <mergeCell ref="I38:L38"/>
    <mergeCell ref="D38:G38"/>
    <mergeCell ref="N38:O38"/>
    <mergeCell ref="C23:E23"/>
    <mergeCell ref="A12:B12"/>
    <mergeCell ref="A13:B13"/>
    <mergeCell ref="A14:B14"/>
    <mergeCell ref="A15:B15"/>
    <mergeCell ref="A16:B16"/>
    <mergeCell ref="A17:B17"/>
    <mergeCell ref="A18:B18"/>
    <mergeCell ref="A19:B19"/>
    <mergeCell ref="A20:B20"/>
    <mergeCell ref="G34:J34"/>
    <mergeCell ref="M34:N34"/>
    <mergeCell ref="D9:F9"/>
    <mergeCell ref="G9:K9"/>
    <mergeCell ref="L9:O9"/>
    <mergeCell ref="A22:B22"/>
    <mergeCell ref="A21:B21"/>
    <mergeCell ref="A10:B10"/>
    <mergeCell ref="M11:N11"/>
    <mergeCell ref="A9:C9"/>
    <mergeCell ref="I5:J5"/>
    <mergeCell ref="M5:O5"/>
    <mergeCell ref="I2:J2"/>
    <mergeCell ref="I3:J3"/>
    <mergeCell ref="M3:O3"/>
    <mergeCell ref="I4:J4"/>
    <mergeCell ref="M4:O4"/>
  </mergeCells>
  <phoneticPr fontId="34"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O43"/>
  <sheetViews>
    <sheetView workbookViewId="0">
      <selection activeCell="I2" sqref="I2:J2"/>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140625" style="6" hidden="1" customWidth="1"/>
    <col min="20" max="21" width="10.7109375" style="6" hidden="1" customWidth="1"/>
    <col min="22" max="22" width="9.85546875" style="6" hidden="1" customWidth="1"/>
    <col min="23" max="23" width="8.85546875" style="38"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3</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38"/>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245"/>
      <c r="J6" s="245"/>
      <c r="K6" s="43"/>
      <c r="L6" s="43"/>
      <c r="M6" s="290" t="str">
        <f>+IF(AND(ISBLANK(I2)=FALSE, I2&lt;'Grant Award &amp; Balance'!C9),"Newer RFPs Submitted - please check RFP tab you are using.","")</f>
        <v/>
      </c>
      <c r="N6" s="43"/>
      <c r="O6" s="43"/>
      <c r="W6" s="177"/>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245"/>
      <c r="K7" s="43"/>
      <c r="L7" s="43"/>
      <c r="M7" s="43"/>
      <c r="N7" s="43"/>
      <c r="O7" s="43"/>
      <c r="W7" s="177"/>
    </row>
    <row r="8" spans="1:249" ht="17.45" customHeight="1" thickBot="1" x14ac:dyDescent="0.25">
      <c r="A8" s="5" t="s">
        <v>115</v>
      </c>
      <c r="C8" s="48"/>
      <c r="H8" s="209"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2'!K13</f>
        <v>0</v>
      </c>
      <c r="H13" s="18">
        <f t="shared" ref="H13:H23" si="0">+F13</f>
        <v>0</v>
      </c>
      <c r="I13" s="16">
        <v>0</v>
      </c>
      <c r="J13" s="16">
        <v>0</v>
      </c>
      <c r="K13" s="69">
        <f t="shared" ref="K13:K23" si="1">+SUM(G13:I13)-ABS(J13)</f>
        <v>0</v>
      </c>
      <c r="L13" s="118">
        <f>+'Grant Award &amp; Balance'!H11</f>
        <v>0</v>
      </c>
      <c r="M13" s="16">
        <v>0</v>
      </c>
      <c r="N13" s="279">
        <v>0</v>
      </c>
      <c r="O13" s="70">
        <f>+S13</f>
        <v>0</v>
      </c>
      <c r="Q13" s="71">
        <f>+M13+'RFP 2'!Q13</f>
        <v>0</v>
      </c>
      <c r="R13" s="72">
        <f>+N13+'RFP 2'!R13</f>
        <v>0</v>
      </c>
      <c r="S13" s="72">
        <f>+R13+Q13</f>
        <v>0</v>
      </c>
      <c r="T13" s="73">
        <v>0</v>
      </c>
      <c r="U13" s="73">
        <f>+IF(W13=TRUE,V13,0)</f>
        <v>0</v>
      </c>
      <c r="V13" s="74">
        <f>+(C13+T13)-G13</f>
        <v>0</v>
      </c>
      <c r="W13" s="74" t="b">
        <f t="shared" ref="W13:W22" si="2">+OR(HoldType&lt;&gt;"Budget",S13&gt;=L13)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3">+ROUND(D14,0)-ROUND(E14,0)</f>
        <v>0</v>
      </c>
      <c r="G14" s="17">
        <f>+'RFP 2'!K14</f>
        <v>0</v>
      </c>
      <c r="H14" s="18">
        <f t="shared" si="0"/>
        <v>0</v>
      </c>
      <c r="I14" s="16">
        <v>0</v>
      </c>
      <c r="J14" s="16">
        <v>0</v>
      </c>
      <c r="K14" s="69">
        <f t="shared" si="1"/>
        <v>0</v>
      </c>
      <c r="L14" s="118">
        <f>+'Grant Award &amp; Balance'!H12</f>
        <v>0</v>
      </c>
      <c r="M14" s="16">
        <v>0</v>
      </c>
      <c r="N14" s="279">
        <v>0</v>
      </c>
      <c r="O14" s="70">
        <f t="shared" ref="O14:O21" si="4">+S14</f>
        <v>0</v>
      </c>
      <c r="Q14" s="71">
        <f>+M14+'RFP 2'!Q14</f>
        <v>0</v>
      </c>
      <c r="R14" s="72">
        <f>+N14+'RFP 2'!R14</f>
        <v>0</v>
      </c>
      <c r="S14" s="72">
        <f t="shared" ref="S14:S23" si="5">+R14+Q14</f>
        <v>0</v>
      </c>
      <c r="T14" s="73">
        <v>0</v>
      </c>
      <c r="U14" s="73">
        <f t="shared" ref="U14:U22" si="6">+IF(W14=TRUE,V14,0)</f>
        <v>0</v>
      </c>
      <c r="V14" s="74">
        <f t="shared" ref="V14:V22" si="7">+MIN($C$25-$G$25,(C14+T14)-G14)</f>
        <v>0</v>
      </c>
      <c r="W14" s="74" t="b">
        <f t="shared" si="2"/>
        <v>1</v>
      </c>
      <c r="X14" s="251"/>
    </row>
    <row r="15" spans="1:249" ht="13.5" x14ac:dyDescent="0.25">
      <c r="A15" s="323" t="str">
        <f>+IF('Grant Award &amp; Balance'!A13&lt;&gt;0,'Grant Award &amp; Balance'!A13,"")</f>
        <v/>
      </c>
      <c r="B15" s="324"/>
      <c r="C15" s="26">
        <f>+'Grant Award &amp; Balance'!B13</f>
        <v>0</v>
      </c>
      <c r="D15" s="15">
        <v>0</v>
      </c>
      <c r="E15" s="16">
        <v>0</v>
      </c>
      <c r="F15" s="69">
        <f t="shared" si="3"/>
        <v>0</v>
      </c>
      <c r="G15" s="17">
        <f>+'RFP 2'!K15</f>
        <v>0</v>
      </c>
      <c r="H15" s="18">
        <f t="shared" si="0"/>
        <v>0</v>
      </c>
      <c r="I15" s="16">
        <v>0</v>
      </c>
      <c r="J15" s="16">
        <v>0</v>
      </c>
      <c r="K15" s="69">
        <f t="shared" si="1"/>
        <v>0</v>
      </c>
      <c r="L15" s="118">
        <f>+'Grant Award &amp; Balance'!H13</f>
        <v>0</v>
      </c>
      <c r="M15" s="16">
        <v>0</v>
      </c>
      <c r="N15" s="279">
        <v>0</v>
      </c>
      <c r="O15" s="70">
        <f t="shared" si="4"/>
        <v>0</v>
      </c>
      <c r="Q15" s="71">
        <f>+M15+'RFP 2'!Q15</f>
        <v>0</v>
      </c>
      <c r="R15" s="72">
        <f>+N15+'RFP 2'!R15</f>
        <v>0</v>
      </c>
      <c r="S15" s="72">
        <f t="shared" si="5"/>
        <v>0</v>
      </c>
      <c r="T15" s="73">
        <v>0</v>
      </c>
      <c r="U15" s="73">
        <f t="shared" si="6"/>
        <v>0</v>
      </c>
      <c r="V15" s="74">
        <f t="shared" si="7"/>
        <v>0</v>
      </c>
      <c r="W15" s="74" t="b">
        <f t="shared" si="2"/>
        <v>1</v>
      </c>
      <c r="X15" s="251"/>
    </row>
    <row r="16" spans="1:249" ht="13.5" x14ac:dyDescent="0.25">
      <c r="A16" s="323" t="str">
        <f>+IF('Grant Award &amp; Balance'!A14&lt;&gt;0,'Grant Award &amp; Balance'!A14,"")</f>
        <v/>
      </c>
      <c r="B16" s="324"/>
      <c r="C16" s="26">
        <f>+'Grant Award &amp; Balance'!B14</f>
        <v>0</v>
      </c>
      <c r="D16" s="15">
        <v>0</v>
      </c>
      <c r="E16" s="16">
        <v>0</v>
      </c>
      <c r="F16" s="69">
        <f t="shared" si="3"/>
        <v>0</v>
      </c>
      <c r="G16" s="17">
        <f>+'RFP 2'!K16</f>
        <v>0</v>
      </c>
      <c r="H16" s="18">
        <f t="shared" si="0"/>
        <v>0</v>
      </c>
      <c r="I16" s="16">
        <v>0</v>
      </c>
      <c r="J16" s="16">
        <v>0</v>
      </c>
      <c r="K16" s="69">
        <f t="shared" si="1"/>
        <v>0</v>
      </c>
      <c r="L16" s="118">
        <f>+'Grant Award &amp; Balance'!H14</f>
        <v>0</v>
      </c>
      <c r="M16" s="16">
        <v>0</v>
      </c>
      <c r="N16" s="279">
        <v>0</v>
      </c>
      <c r="O16" s="70">
        <f t="shared" si="4"/>
        <v>0</v>
      </c>
      <c r="Q16" s="71">
        <f>+M16+'RFP 2'!Q16</f>
        <v>0</v>
      </c>
      <c r="R16" s="72">
        <f>+N16+'RFP 2'!R16</f>
        <v>0</v>
      </c>
      <c r="S16" s="72">
        <f t="shared" si="5"/>
        <v>0</v>
      </c>
      <c r="T16" s="73">
        <v>0</v>
      </c>
      <c r="U16" s="73">
        <f t="shared" si="6"/>
        <v>0</v>
      </c>
      <c r="V16" s="74">
        <f t="shared" si="7"/>
        <v>0</v>
      </c>
      <c r="W16" s="74" t="b">
        <f t="shared" si="2"/>
        <v>1</v>
      </c>
      <c r="X16" s="251"/>
    </row>
    <row r="17" spans="1:24" ht="13.5" x14ac:dyDescent="0.25">
      <c r="A17" s="323" t="str">
        <f>+IF('Grant Award &amp; Balance'!A15&lt;&gt;0,'Grant Award &amp; Balance'!A15,"")</f>
        <v/>
      </c>
      <c r="B17" s="324"/>
      <c r="C17" s="26">
        <f>+'Grant Award &amp; Balance'!B15</f>
        <v>0</v>
      </c>
      <c r="D17" s="15">
        <v>0</v>
      </c>
      <c r="E17" s="16">
        <v>0</v>
      </c>
      <c r="F17" s="69">
        <f t="shared" si="3"/>
        <v>0</v>
      </c>
      <c r="G17" s="17">
        <f>+'RFP 2'!K17</f>
        <v>0</v>
      </c>
      <c r="H17" s="18">
        <f t="shared" si="0"/>
        <v>0</v>
      </c>
      <c r="I17" s="16">
        <v>0</v>
      </c>
      <c r="J17" s="16">
        <v>0</v>
      </c>
      <c r="K17" s="69">
        <f t="shared" si="1"/>
        <v>0</v>
      </c>
      <c r="L17" s="118">
        <f>+'Grant Award &amp; Balance'!H15</f>
        <v>0</v>
      </c>
      <c r="M17" s="16">
        <v>0</v>
      </c>
      <c r="N17" s="279">
        <v>0</v>
      </c>
      <c r="O17" s="70">
        <f t="shared" si="4"/>
        <v>0</v>
      </c>
      <c r="Q17" s="71">
        <f>+M17+'RFP 2'!Q17</f>
        <v>0</v>
      </c>
      <c r="R17" s="72">
        <f>+N17+'RFP 2'!R17</f>
        <v>0</v>
      </c>
      <c r="S17" s="72">
        <f t="shared" si="5"/>
        <v>0</v>
      </c>
      <c r="T17" s="73">
        <v>0</v>
      </c>
      <c r="U17" s="73">
        <f t="shared" si="6"/>
        <v>0</v>
      </c>
      <c r="V17" s="74">
        <f t="shared" si="7"/>
        <v>0</v>
      </c>
      <c r="W17" s="74" t="b">
        <f t="shared" si="2"/>
        <v>1</v>
      </c>
      <c r="X17" s="251"/>
    </row>
    <row r="18" spans="1:24" ht="13.5" x14ac:dyDescent="0.25">
      <c r="A18" s="323" t="str">
        <f>+IF('Grant Award &amp; Balance'!A16&lt;&gt;0,'Grant Award &amp; Balance'!A16,"")</f>
        <v/>
      </c>
      <c r="B18" s="324"/>
      <c r="C18" s="26">
        <f>+'Grant Award &amp; Balance'!B16</f>
        <v>0</v>
      </c>
      <c r="D18" s="15">
        <v>0</v>
      </c>
      <c r="E18" s="16">
        <v>0</v>
      </c>
      <c r="F18" s="69">
        <f t="shared" si="3"/>
        <v>0</v>
      </c>
      <c r="G18" s="17">
        <f>+'RFP 2'!K18</f>
        <v>0</v>
      </c>
      <c r="H18" s="18">
        <f t="shared" si="0"/>
        <v>0</v>
      </c>
      <c r="I18" s="16">
        <v>0</v>
      </c>
      <c r="J18" s="16">
        <v>0</v>
      </c>
      <c r="K18" s="69">
        <f t="shared" si="1"/>
        <v>0</v>
      </c>
      <c r="L18" s="118">
        <f>+'Grant Award &amp; Balance'!H16</f>
        <v>0</v>
      </c>
      <c r="M18" s="16">
        <v>0</v>
      </c>
      <c r="N18" s="279">
        <v>0</v>
      </c>
      <c r="O18" s="70">
        <f t="shared" si="4"/>
        <v>0</v>
      </c>
      <c r="Q18" s="71">
        <f>+M18+'RFP 2'!Q18</f>
        <v>0</v>
      </c>
      <c r="R18" s="72">
        <f>+N18+'RFP 2'!R18</f>
        <v>0</v>
      </c>
      <c r="S18" s="72">
        <f t="shared" si="5"/>
        <v>0</v>
      </c>
      <c r="T18" s="73">
        <v>0</v>
      </c>
      <c r="U18" s="73">
        <f t="shared" si="6"/>
        <v>0</v>
      </c>
      <c r="V18" s="74">
        <f t="shared" si="7"/>
        <v>0</v>
      </c>
      <c r="W18" s="74" t="b">
        <f t="shared" si="2"/>
        <v>1</v>
      </c>
      <c r="X18" s="251"/>
    </row>
    <row r="19" spans="1:24" ht="13.5" x14ac:dyDescent="0.25">
      <c r="A19" s="323" t="str">
        <f>+IF('Grant Award &amp; Balance'!A17&lt;&gt;0,'Grant Award &amp; Balance'!A17,"")</f>
        <v/>
      </c>
      <c r="B19" s="324"/>
      <c r="C19" s="26">
        <f>+'Grant Award &amp; Balance'!B17</f>
        <v>0</v>
      </c>
      <c r="D19" s="15">
        <v>0</v>
      </c>
      <c r="E19" s="16">
        <v>0</v>
      </c>
      <c r="F19" s="69">
        <f t="shared" si="3"/>
        <v>0</v>
      </c>
      <c r="G19" s="17">
        <f>+'RFP 2'!K19</f>
        <v>0</v>
      </c>
      <c r="H19" s="18">
        <f t="shared" si="0"/>
        <v>0</v>
      </c>
      <c r="I19" s="16">
        <v>0</v>
      </c>
      <c r="J19" s="16">
        <v>0</v>
      </c>
      <c r="K19" s="69">
        <f t="shared" si="1"/>
        <v>0</v>
      </c>
      <c r="L19" s="118">
        <f>+'Grant Award &amp; Balance'!H17</f>
        <v>0</v>
      </c>
      <c r="M19" s="16">
        <v>0</v>
      </c>
      <c r="N19" s="279">
        <v>0</v>
      </c>
      <c r="O19" s="70">
        <f t="shared" si="4"/>
        <v>0</v>
      </c>
      <c r="Q19" s="71">
        <f>+M19+'RFP 2'!Q19</f>
        <v>0</v>
      </c>
      <c r="R19" s="72">
        <f>+N19+'RFP 2'!R19</f>
        <v>0</v>
      </c>
      <c r="S19" s="72">
        <f t="shared" si="5"/>
        <v>0</v>
      </c>
      <c r="T19" s="73">
        <v>0</v>
      </c>
      <c r="U19" s="73">
        <f t="shared" si="6"/>
        <v>0</v>
      </c>
      <c r="V19" s="74">
        <f t="shared" si="7"/>
        <v>0</v>
      </c>
      <c r="W19" s="74" t="b">
        <f t="shared" si="2"/>
        <v>1</v>
      </c>
      <c r="X19" s="251"/>
    </row>
    <row r="20" spans="1:24" ht="13.5" x14ac:dyDescent="0.25">
      <c r="A20" s="323" t="str">
        <f>+IF('Grant Award &amp; Balance'!A18&lt;&gt;0,'Grant Award &amp; Balance'!A18,"")</f>
        <v/>
      </c>
      <c r="B20" s="324"/>
      <c r="C20" s="26">
        <f>+'Grant Award &amp; Balance'!B18</f>
        <v>0</v>
      </c>
      <c r="D20" s="15">
        <v>0</v>
      </c>
      <c r="E20" s="16">
        <v>0</v>
      </c>
      <c r="F20" s="69">
        <f t="shared" si="3"/>
        <v>0</v>
      </c>
      <c r="G20" s="17">
        <f>+'RFP 2'!K20</f>
        <v>0</v>
      </c>
      <c r="H20" s="18">
        <f t="shared" si="0"/>
        <v>0</v>
      </c>
      <c r="I20" s="16">
        <v>0</v>
      </c>
      <c r="J20" s="16">
        <v>0</v>
      </c>
      <c r="K20" s="69">
        <f t="shared" si="1"/>
        <v>0</v>
      </c>
      <c r="L20" s="118">
        <f>+'Grant Award &amp; Balance'!H18</f>
        <v>0</v>
      </c>
      <c r="M20" s="16">
        <v>0</v>
      </c>
      <c r="N20" s="279">
        <v>0</v>
      </c>
      <c r="O20" s="70">
        <f t="shared" si="4"/>
        <v>0</v>
      </c>
      <c r="Q20" s="71">
        <f>+M20+'RFP 2'!Q20</f>
        <v>0</v>
      </c>
      <c r="R20" s="72">
        <f>+N20+'RFP 2'!R20</f>
        <v>0</v>
      </c>
      <c r="S20" s="72">
        <f t="shared" si="5"/>
        <v>0</v>
      </c>
      <c r="T20" s="73">
        <v>0</v>
      </c>
      <c r="U20" s="73">
        <f t="shared" si="6"/>
        <v>0</v>
      </c>
      <c r="V20" s="74">
        <f t="shared" si="7"/>
        <v>0</v>
      </c>
      <c r="W20" s="74" t="b">
        <f t="shared" si="2"/>
        <v>1</v>
      </c>
      <c r="X20" s="251"/>
    </row>
    <row r="21" spans="1:24" ht="14.25" thickBot="1" x14ac:dyDescent="0.3">
      <c r="A21" s="323" t="str">
        <f>+IF('Grant Award &amp; Balance'!A19&lt;&gt;0,'Grant Award &amp; Balance'!A19,"")</f>
        <v/>
      </c>
      <c r="B21" s="324"/>
      <c r="C21" s="26">
        <f>+'Grant Award &amp; Balance'!B19</f>
        <v>0</v>
      </c>
      <c r="D21" s="15">
        <v>0</v>
      </c>
      <c r="E21" s="16">
        <v>0</v>
      </c>
      <c r="F21" s="69">
        <f t="shared" si="3"/>
        <v>0</v>
      </c>
      <c r="G21" s="17">
        <f>+'RFP 2'!K21</f>
        <v>0</v>
      </c>
      <c r="H21" s="18">
        <f t="shared" si="0"/>
        <v>0</v>
      </c>
      <c r="I21" s="16">
        <v>0</v>
      </c>
      <c r="J21" s="16">
        <v>0</v>
      </c>
      <c r="K21" s="69">
        <f t="shared" si="1"/>
        <v>0</v>
      </c>
      <c r="L21" s="118">
        <f>+'Grant Award &amp; Balance'!H19</f>
        <v>0</v>
      </c>
      <c r="M21" s="16">
        <v>0</v>
      </c>
      <c r="N21" s="279">
        <v>0</v>
      </c>
      <c r="O21" s="70">
        <f t="shared" si="4"/>
        <v>0</v>
      </c>
      <c r="Q21" s="71">
        <f>+M21+'RFP 2'!Q21</f>
        <v>0</v>
      </c>
      <c r="R21" s="72">
        <f>+N21+'RFP 2'!R21</f>
        <v>0</v>
      </c>
      <c r="S21" s="72">
        <f t="shared" si="5"/>
        <v>0</v>
      </c>
      <c r="T21" s="73">
        <v>0</v>
      </c>
      <c r="U21" s="73">
        <f t="shared" si="6"/>
        <v>0</v>
      </c>
      <c r="V21" s="74">
        <f t="shared" si="7"/>
        <v>0</v>
      </c>
      <c r="W21" s="74" t="b">
        <f t="shared" si="2"/>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5"/>
        <v>0</v>
      </c>
      <c r="T22" s="73">
        <f t="shared" ref="T22" si="9">+IF(A22="Gen Admin",0,MIN(C22*0.1,10000))</f>
        <v>0</v>
      </c>
      <c r="U22" s="73">
        <f t="shared" si="6"/>
        <v>0</v>
      </c>
      <c r="V22" s="74">
        <f t="shared" si="7"/>
        <v>0</v>
      </c>
      <c r="W22" s="74" t="b">
        <f t="shared" si="2"/>
        <v>1</v>
      </c>
      <c r="X22" s="251"/>
    </row>
    <row r="23" spans="1:24" ht="14.25" thickBot="1" x14ac:dyDescent="0.3">
      <c r="A23" s="77" t="s">
        <v>33</v>
      </c>
      <c r="B23" s="78"/>
      <c r="C23" s="325" t="s">
        <v>34</v>
      </c>
      <c r="D23" s="325"/>
      <c r="E23" s="326"/>
      <c r="F23" s="31">
        <v>0</v>
      </c>
      <c r="G23" s="21">
        <f>+'RFP 2'!K23</f>
        <v>0</v>
      </c>
      <c r="H23" s="22">
        <f t="shared" si="0"/>
        <v>0</v>
      </c>
      <c r="I23" s="23">
        <v>0</v>
      </c>
      <c r="J23" s="23">
        <v>0</v>
      </c>
      <c r="K23" s="24">
        <f t="shared" si="1"/>
        <v>0</v>
      </c>
      <c r="L23" s="21">
        <v>0</v>
      </c>
      <c r="M23" s="22">
        <v>0</v>
      </c>
      <c r="N23" s="24"/>
      <c r="O23" s="79">
        <v>0</v>
      </c>
      <c r="Q23" s="80">
        <f>+SUM(Q12:Q22)</f>
        <v>0</v>
      </c>
      <c r="R23" s="80">
        <f>+SUM(R12:R22)</f>
        <v>0</v>
      </c>
      <c r="S23" s="72">
        <f t="shared" si="5"/>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L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+SUM(M13:M23)</f>
        <v>0</v>
      </c>
      <c r="N25" s="274">
        <f>+SUM(N13:N23)</f>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95"/>
      <c r="M28" s="263"/>
      <c r="N28" s="264" t="s">
        <v>85</v>
      </c>
      <c r="O28" s="270">
        <f>+IF($C$25&gt;0,O26/$C$25,0)</f>
        <v>0</v>
      </c>
    </row>
    <row r="29" spans="1:24" x14ac:dyDescent="0.2">
      <c r="A29" s="186"/>
      <c r="B29" s="186"/>
      <c r="C29" s="219" t="s">
        <v>91</v>
      </c>
      <c r="D29" s="220" t="b">
        <f>+AND($M$28&gt;=$M$29,$O$28&gt;=$O$29)</f>
        <v>0</v>
      </c>
      <c r="E29" s="186" t="b">
        <f>+$K$25&lt;FundsAvailable</f>
        <v>0</v>
      </c>
      <c r="F29" s="221">
        <f>+FundsAvailable</f>
        <v>0</v>
      </c>
      <c r="G29" s="186">
        <f>+K25</f>
        <v>0</v>
      </c>
      <c r="H29" s="186"/>
      <c r="I29" s="222" t="b">
        <f>+OR(D29=TRUE,E29=TRUE)</f>
        <v>0</v>
      </c>
      <c r="K29" s="95"/>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0"/>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0"/>
      <c r="X38" s="285" t="s">
        <v>158</v>
      </c>
    </row>
    <row r="39" spans="1:24" s="259" customFormat="1" ht="12" customHeight="1" x14ac:dyDescent="0.2">
      <c r="D39" s="262" t="s">
        <v>147</v>
      </c>
      <c r="E39" s="262"/>
      <c r="F39" s="262"/>
      <c r="G39" s="262"/>
      <c r="H39" s="261"/>
      <c r="I39" s="262" t="s">
        <v>148</v>
      </c>
      <c r="J39" s="262"/>
      <c r="K39" s="262"/>
      <c r="L39" s="261"/>
      <c r="M39" s="261"/>
      <c r="N39" s="272" t="s">
        <v>149</v>
      </c>
      <c r="W39" s="260"/>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CN5JH6mGPPaJWArBaEjl/YyFLUdQaYdbLHC0BZAhWv3c9Z6UezN867gGpxXuJZ1CPCe5TUne5T+KBxv3LaGQxA==" saltValue="NfrQ3p3iL+S7mRxsfstFHQ==" spinCount="100000" sheet="1" selectLockedCells="1"/>
  <dataConsolidate/>
  <mergeCells count="30">
    <mergeCell ref="I38:L38"/>
    <mergeCell ref="D38:G38"/>
    <mergeCell ref="N38:O38"/>
    <mergeCell ref="C23:E23"/>
    <mergeCell ref="A12:B12"/>
    <mergeCell ref="A13:B13"/>
    <mergeCell ref="A14:B14"/>
    <mergeCell ref="A15:B15"/>
    <mergeCell ref="A16:B16"/>
    <mergeCell ref="A17:B17"/>
    <mergeCell ref="A18:B18"/>
    <mergeCell ref="A19:B19"/>
    <mergeCell ref="A20:B20"/>
    <mergeCell ref="G34:J34"/>
    <mergeCell ref="M34:N34"/>
    <mergeCell ref="D9:F9"/>
    <mergeCell ref="G9:K9"/>
    <mergeCell ref="L9:O9"/>
    <mergeCell ref="A22:B22"/>
    <mergeCell ref="A21:B21"/>
    <mergeCell ref="A10:B10"/>
    <mergeCell ref="M11:N11"/>
    <mergeCell ref="A9:C9"/>
    <mergeCell ref="I5:J5"/>
    <mergeCell ref="M5:O5"/>
    <mergeCell ref="I2:J2"/>
    <mergeCell ref="I3:J3"/>
    <mergeCell ref="M3:O3"/>
    <mergeCell ref="I4:J4"/>
    <mergeCell ref="M4:O4"/>
  </mergeCells>
  <phoneticPr fontId="34" type="noConversion"/>
  <dataValidations count="8">
    <dataValidation type="custom" allowBlank="1" showInputMessage="1" showErrorMessage="1" sqref="F23">
      <formula1>AND(K23&lt;=5000,$K$25&lt;=$C$25,$B$30=TRUE,TotalMatchBudget&gt;=TotalRequiredMatch)</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list" showInputMessage="1" showErrorMessage="1" error="Enter &quot;I&quot; for initial/interim RFP submitted_x000a__x000a_Enter &quot;F&quot; for final RFP submitted" sqref="I5:J5">
      <formula1>$Q$1:$R$1</formula1>
    </dataValidation>
    <dataValidation type="whole" operator="greaterThanOrEqual" allowBlank="1" showInputMessage="1" showErrorMessage="1" error="Enter refunds as positive numbers" sqref="J13:J22">
      <formula1>0</formula1>
    </dataValidation>
    <dataValidation operator="greaterThanOrEqual" allowBlank="1" showInputMessage="1" showErrorMessage="1" sqref="C13:C22"/>
    <dataValidation type="whole" operator="greaterThanOrEqual" allowBlank="1" showInputMessage="1" showErrorMessage="1" sqref="E13:E22 L13:L22">
      <formula1>0</formula1>
    </dataValidation>
    <dataValidation showInputMessage="1" showErrorMessage="1" error="Enter &quot;I&quot; for initial/interim RFP submitted_x000a__x000a_Enter &quot;F&quot; for final RFP submitted" sqref="I6:J7"/>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O43"/>
  <sheetViews>
    <sheetView workbookViewId="0">
      <selection activeCell="J7" sqref="J7"/>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140625" style="6" hidden="1" customWidth="1"/>
    <col min="20" max="21" width="10.7109375" style="6" hidden="1" customWidth="1"/>
    <col min="22" max="22" width="9.85546875" style="6" hidden="1" customWidth="1"/>
    <col min="23" max="23" width="8.85546875" style="38"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4</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38"/>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177"/>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177"/>
    </row>
    <row r="8" spans="1:249" ht="17.45" customHeight="1" thickBot="1" x14ac:dyDescent="0.25">
      <c r="A8" s="5" t="s">
        <v>115</v>
      </c>
      <c r="C8" s="48"/>
      <c r="H8" s="209"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3'!K13</f>
        <v>0</v>
      </c>
      <c r="H13" s="18">
        <f t="shared" ref="H13:H23" si="0">+F13</f>
        <v>0</v>
      </c>
      <c r="I13" s="16">
        <v>0</v>
      </c>
      <c r="J13" s="16">
        <v>0</v>
      </c>
      <c r="K13" s="69">
        <f t="shared" ref="K13:K23" si="1">+SUM(G13:I13)-ABS(J13)</f>
        <v>0</v>
      </c>
      <c r="L13" s="118">
        <f>+'Grant Award &amp; Balance'!H11</f>
        <v>0</v>
      </c>
      <c r="M13" s="16">
        <v>0</v>
      </c>
      <c r="N13" s="279">
        <v>0</v>
      </c>
      <c r="O13" s="70">
        <f>+S13</f>
        <v>0</v>
      </c>
      <c r="Q13" s="71">
        <f>+M13+'RFP 3'!Q13</f>
        <v>0</v>
      </c>
      <c r="R13" s="72">
        <f>+N13+'RFP 3'!R13</f>
        <v>0</v>
      </c>
      <c r="S13" s="72">
        <f>+R13+Q13</f>
        <v>0</v>
      </c>
      <c r="T13" s="73">
        <v>0</v>
      </c>
      <c r="U13" s="73">
        <f>+IF(W13=TRUE,V13,0)</f>
        <v>0</v>
      </c>
      <c r="V13" s="74">
        <f>+(C13+T13)-G13</f>
        <v>0</v>
      </c>
      <c r="W13" s="74" t="b">
        <f t="shared" ref="W13:W22" si="2">+OR(HoldType&lt;&gt;"Budget",S13&gt;=L13)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3">+ROUND(D14,0)-ROUND(E14,0)</f>
        <v>0</v>
      </c>
      <c r="G14" s="17">
        <f>+'RFP 3'!K14</f>
        <v>0</v>
      </c>
      <c r="H14" s="18">
        <f t="shared" si="0"/>
        <v>0</v>
      </c>
      <c r="I14" s="16">
        <v>0</v>
      </c>
      <c r="J14" s="16">
        <v>0</v>
      </c>
      <c r="K14" s="69">
        <f t="shared" si="1"/>
        <v>0</v>
      </c>
      <c r="L14" s="118">
        <f>+'Grant Award &amp; Balance'!H12</f>
        <v>0</v>
      </c>
      <c r="M14" s="16">
        <v>0</v>
      </c>
      <c r="N14" s="279">
        <v>0</v>
      </c>
      <c r="O14" s="70">
        <f t="shared" ref="O14:O21" si="4">+S14</f>
        <v>0</v>
      </c>
      <c r="Q14" s="71">
        <f>+M14+'RFP 3'!Q14</f>
        <v>0</v>
      </c>
      <c r="R14" s="72">
        <f>+N14+'RFP 3'!R14</f>
        <v>0</v>
      </c>
      <c r="S14" s="72">
        <f t="shared" ref="S14:S23" si="5">+R14+Q14</f>
        <v>0</v>
      </c>
      <c r="T14" s="73">
        <v>0</v>
      </c>
      <c r="U14" s="73">
        <f t="shared" ref="U14:U22" si="6">+IF(W14=TRUE,V14,0)</f>
        <v>0</v>
      </c>
      <c r="V14" s="74">
        <f t="shared" ref="V14:V22" si="7">+MIN($C$25-$G$25,(C14+T14)-G14)</f>
        <v>0</v>
      </c>
      <c r="W14" s="74" t="b">
        <f t="shared" si="2"/>
        <v>1</v>
      </c>
      <c r="X14" s="251"/>
    </row>
    <row r="15" spans="1:249" ht="13.5" x14ac:dyDescent="0.25">
      <c r="A15" s="323" t="str">
        <f>+IF('Grant Award &amp; Balance'!A13&lt;&gt;0,'Grant Award &amp; Balance'!A13,"")</f>
        <v/>
      </c>
      <c r="B15" s="324"/>
      <c r="C15" s="26">
        <f>+'Grant Award &amp; Balance'!B13</f>
        <v>0</v>
      </c>
      <c r="D15" s="15">
        <v>0</v>
      </c>
      <c r="E15" s="16">
        <v>0</v>
      </c>
      <c r="F15" s="69">
        <f t="shared" si="3"/>
        <v>0</v>
      </c>
      <c r="G15" s="17">
        <f>+'RFP 3'!K15</f>
        <v>0</v>
      </c>
      <c r="H15" s="18">
        <f t="shared" si="0"/>
        <v>0</v>
      </c>
      <c r="I15" s="16">
        <v>0</v>
      </c>
      <c r="J15" s="16">
        <v>0</v>
      </c>
      <c r="K15" s="69">
        <f t="shared" si="1"/>
        <v>0</v>
      </c>
      <c r="L15" s="118">
        <f>+'Grant Award &amp; Balance'!H13</f>
        <v>0</v>
      </c>
      <c r="M15" s="16">
        <v>0</v>
      </c>
      <c r="N15" s="279">
        <v>0</v>
      </c>
      <c r="O15" s="70">
        <f t="shared" si="4"/>
        <v>0</v>
      </c>
      <c r="Q15" s="71">
        <f>+M15+'RFP 3'!Q15</f>
        <v>0</v>
      </c>
      <c r="R15" s="72">
        <f>+N15+'RFP 3'!R15</f>
        <v>0</v>
      </c>
      <c r="S15" s="72">
        <f t="shared" si="5"/>
        <v>0</v>
      </c>
      <c r="T15" s="73">
        <v>0</v>
      </c>
      <c r="U15" s="73">
        <f t="shared" si="6"/>
        <v>0</v>
      </c>
      <c r="V15" s="74">
        <f t="shared" si="7"/>
        <v>0</v>
      </c>
      <c r="W15" s="74" t="b">
        <f t="shared" si="2"/>
        <v>1</v>
      </c>
      <c r="X15" s="251"/>
    </row>
    <row r="16" spans="1:249" ht="13.5" x14ac:dyDescent="0.25">
      <c r="A16" s="323" t="str">
        <f>+IF('Grant Award &amp; Balance'!A14&lt;&gt;0,'Grant Award &amp; Balance'!A14,"")</f>
        <v/>
      </c>
      <c r="B16" s="324"/>
      <c r="C16" s="26">
        <f>+'Grant Award &amp; Balance'!B14</f>
        <v>0</v>
      </c>
      <c r="D16" s="15">
        <v>0</v>
      </c>
      <c r="E16" s="16">
        <v>0</v>
      </c>
      <c r="F16" s="69">
        <f t="shared" si="3"/>
        <v>0</v>
      </c>
      <c r="G16" s="17">
        <f>+'RFP 3'!K16</f>
        <v>0</v>
      </c>
      <c r="H16" s="18">
        <f t="shared" si="0"/>
        <v>0</v>
      </c>
      <c r="I16" s="16">
        <v>0</v>
      </c>
      <c r="J16" s="16">
        <v>0</v>
      </c>
      <c r="K16" s="69">
        <f t="shared" si="1"/>
        <v>0</v>
      </c>
      <c r="L16" s="118">
        <f>+'Grant Award &amp; Balance'!H14</f>
        <v>0</v>
      </c>
      <c r="M16" s="16">
        <v>0</v>
      </c>
      <c r="N16" s="279">
        <v>0</v>
      </c>
      <c r="O16" s="70">
        <f t="shared" si="4"/>
        <v>0</v>
      </c>
      <c r="Q16" s="71">
        <f>+M16+'RFP 3'!Q16</f>
        <v>0</v>
      </c>
      <c r="R16" s="72">
        <f>+N16+'RFP 3'!R16</f>
        <v>0</v>
      </c>
      <c r="S16" s="72">
        <f t="shared" si="5"/>
        <v>0</v>
      </c>
      <c r="T16" s="73">
        <v>0</v>
      </c>
      <c r="U16" s="73">
        <f t="shared" si="6"/>
        <v>0</v>
      </c>
      <c r="V16" s="74">
        <f t="shared" si="7"/>
        <v>0</v>
      </c>
      <c r="W16" s="74" t="b">
        <f t="shared" si="2"/>
        <v>1</v>
      </c>
      <c r="X16" s="251"/>
    </row>
    <row r="17" spans="1:24" ht="13.5" x14ac:dyDescent="0.25">
      <c r="A17" s="323" t="str">
        <f>+IF('Grant Award &amp; Balance'!A15&lt;&gt;0,'Grant Award &amp; Balance'!A15,"")</f>
        <v/>
      </c>
      <c r="B17" s="324"/>
      <c r="C17" s="26">
        <f>+'Grant Award &amp; Balance'!B15</f>
        <v>0</v>
      </c>
      <c r="D17" s="15">
        <v>0</v>
      </c>
      <c r="E17" s="16">
        <v>0</v>
      </c>
      <c r="F17" s="69">
        <f t="shared" si="3"/>
        <v>0</v>
      </c>
      <c r="G17" s="17">
        <f>+'RFP 3'!K17</f>
        <v>0</v>
      </c>
      <c r="H17" s="18">
        <f t="shared" si="0"/>
        <v>0</v>
      </c>
      <c r="I17" s="16">
        <v>0</v>
      </c>
      <c r="J17" s="16">
        <v>0</v>
      </c>
      <c r="K17" s="69">
        <f t="shared" si="1"/>
        <v>0</v>
      </c>
      <c r="L17" s="118">
        <f>+'Grant Award &amp; Balance'!H15</f>
        <v>0</v>
      </c>
      <c r="M17" s="16">
        <v>0</v>
      </c>
      <c r="N17" s="279">
        <v>0</v>
      </c>
      <c r="O17" s="70">
        <f t="shared" si="4"/>
        <v>0</v>
      </c>
      <c r="Q17" s="71">
        <f>+M17+'RFP 3'!Q17</f>
        <v>0</v>
      </c>
      <c r="R17" s="72">
        <f>+N17+'RFP 3'!R17</f>
        <v>0</v>
      </c>
      <c r="S17" s="72">
        <f t="shared" si="5"/>
        <v>0</v>
      </c>
      <c r="T17" s="73">
        <v>0</v>
      </c>
      <c r="U17" s="73">
        <f t="shared" si="6"/>
        <v>0</v>
      </c>
      <c r="V17" s="74">
        <f t="shared" si="7"/>
        <v>0</v>
      </c>
      <c r="W17" s="74" t="b">
        <f t="shared" si="2"/>
        <v>1</v>
      </c>
      <c r="X17" s="251"/>
    </row>
    <row r="18" spans="1:24" ht="13.5" x14ac:dyDescent="0.25">
      <c r="A18" s="323" t="str">
        <f>+IF('Grant Award &amp; Balance'!A16&lt;&gt;0,'Grant Award &amp; Balance'!A16,"")</f>
        <v/>
      </c>
      <c r="B18" s="324"/>
      <c r="C18" s="26">
        <f>+'Grant Award &amp; Balance'!B16</f>
        <v>0</v>
      </c>
      <c r="D18" s="15">
        <v>0</v>
      </c>
      <c r="E18" s="16">
        <v>0</v>
      </c>
      <c r="F18" s="69">
        <f t="shared" si="3"/>
        <v>0</v>
      </c>
      <c r="G18" s="17">
        <f>+'RFP 3'!K18</f>
        <v>0</v>
      </c>
      <c r="H18" s="18">
        <f t="shared" si="0"/>
        <v>0</v>
      </c>
      <c r="I18" s="16">
        <v>0</v>
      </c>
      <c r="J18" s="16">
        <v>0</v>
      </c>
      <c r="K18" s="69">
        <f t="shared" si="1"/>
        <v>0</v>
      </c>
      <c r="L18" s="118">
        <f>+'Grant Award &amp; Balance'!H16</f>
        <v>0</v>
      </c>
      <c r="M18" s="16">
        <v>0</v>
      </c>
      <c r="N18" s="279">
        <v>0</v>
      </c>
      <c r="O18" s="70">
        <f t="shared" si="4"/>
        <v>0</v>
      </c>
      <c r="Q18" s="71">
        <f>+M18+'RFP 3'!Q18</f>
        <v>0</v>
      </c>
      <c r="R18" s="72">
        <f>+N18+'RFP 3'!R18</f>
        <v>0</v>
      </c>
      <c r="S18" s="72">
        <f t="shared" si="5"/>
        <v>0</v>
      </c>
      <c r="T18" s="73">
        <v>0</v>
      </c>
      <c r="U18" s="73">
        <f t="shared" si="6"/>
        <v>0</v>
      </c>
      <c r="V18" s="74">
        <f t="shared" si="7"/>
        <v>0</v>
      </c>
      <c r="W18" s="74" t="b">
        <f t="shared" si="2"/>
        <v>1</v>
      </c>
      <c r="X18" s="251"/>
    </row>
    <row r="19" spans="1:24" ht="13.5" x14ac:dyDescent="0.25">
      <c r="A19" s="323" t="str">
        <f>+IF('Grant Award &amp; Balance'!A17&lt;&gt;0,'Grant Award &amp; Balance'!A17,"")</f>
        <v/>
      </c>
      <c r="B19" s="324"/>
      <c r="C19" s="26">
        <f>+'Grant Award &amp; Balance'!B17</f>
        <v>0</v>
      </c>
      <c r="D19" s="15">
        <v>0</v>
      </c>
      <c r="E19" s="16">
        <v>0</v>
      </c>
      <c r="F19" s="69">
        <f t="shared" si="3"/>
        <v>0</v>
      </c>
      <c r="G19" s="17">
        <f>+'RFP 3'!K19</f>
        <v>0</v>
      </c>
      <c r="H19" s="18">
        <f t="shared" si="0"/>
        <v>0</v>
      </c>
      <c r="I19" s="16">
        <v>0</v>
      </c>
      <c r="J19" s="16">
        <v>0</v>
      </c>
      <c r="K19" s="69">
        <f t="shared" si="1"/>
        <v>0</v>
      </c>
      <c r="L19" s="118">
        <f>+'Grant Award &amp; Balance'!H17</f>
        <v>0</v>
      </c>
      <c r="M19" s="16">
        <v>0</v>
      </c>
      <c r="N19" s="279">
        <v>0</v>
      </c>
      <c r="O19" s="70">
        <f t="shared" si="4"/>
        <v>0</v>
      </c>
      <c r="Q19" s="71">
        <f>+M19+'RFP 3'!Q19</f>
        <v>0</v>
      </c>
      <c r="R19" s="72">
        <f>+N19+'RFP 3'!R19</f>
        <v>0</v>
      </c>
      <c r="S19" s="72">
        <f t="shared" si="5"/>
        <v>0</v>
      </c>
      <c r="T19" s="73">
        <v>0</v>
      </c>
      <c r="U19" s="73">
        <f t="shared" si="6"/>
        <v>0</v>
      </c>
      <c r="V19" s="74">
        <f t="shared" si="7"/>
        <v>0</v>
      </c>
      <c r="W19" s="74" t="b">
        <f t="shared" si="2"/>
        <v>1</v>
      </c>
      <c r="X19" s="251"/>
    </row>
    <row r="20" spans="1:24" ht="13.5" x14ac:dyDescent="0.25">
      <c r="A20" s="323" t="str">
        <f>+IF('Grant Award &amp; Balance'!A18&lt;&gt;0,'Grant Award &amp; Balance'!A18,"")</f>
        <v/>
      </c>
      <c r="B20" s="324"/>
      <c r="C20" s="26">
        <f>+'Grant Award &amp; Balance'!B18</f>
        <v>0</v>
      </c>
      <c r="D20" s="15">
        <v>0</v>
      </c>
      <c r="E20" s="16">
        <v>0</v>
      </c>
      <c r="F20" s="69">
        <f t="shared" si="3"/>
        <v>0</v>
      </c>
      <c r="G20" s="17">
        <f>+'RFP 3'!K20</f>
        <v>0</v>
      </c>
      <c r="H20" s="18">
        <f t="shared" si="0"/>
        <v>0</v>
      </c>
      <c r="I20" s="16">
        <v>0</v>
      </c>
      <c r="J20" s="16">
        <v>0</v>
      </c>
      <c r="K20" s="69">
        <f t="shared" si="1"/>
        <v>0</v>
      </c>
      <c r="L20" s="118">
        <f>+'Grant Award &amp; Balance'!H18</f>
        <v>0</v>
      </c>
      <c r="M20" s="16">
        <v>0</v>
      </c>
      <c r="N20" s="279">
        <v>0</v>
      </c>
      <c r="O20" s="70">
        <f t="shared" si="4"/>
        <v>0</v>
      </c>
      <c r="Q20" s="71">
        <f>+M20+'RFP 3'!Q20</f>
        <v>0</v>
      </c>
      <c r="R20" s="72">
        <f>+N20+'RFP 3'!R20</f>
        <v>0</v>
      </c>
      <c r="S20" s="72">
        <f t="shared" si="5"/>
        <v>0</v>
      </c>
      <c r="T20" s="73">
        <v>0</v>
      </c>
      <c r="U20" s="73">
        <f t="shared" si="6"/>
        <v>0</v>
      </c>
      <c r="V20" s="74">
        <f t="shared" si="7"/>
        <v>0</v>
      </c>
      <c r="W20" s="74" t="b">
        <f t="shared" si="2"/>
        <v>1</v>
      </c>
      <c r="X20" s="251"/>
    </row>
    <row r="21" spans="1:24" ht="14.25" thickBot="1" x14ac:dyDescent="0.3">
      <c r="A21" s="323" t="str">
        <f>+IF('Grant Award &amp; Balance'!A19&lt;&gt;0,'Grant Award &amp; Balance'!A19,"")</f>
        <v/>
      </c>
      <c r="B21" s="324"/>
      <c r="C21" s="26">
        <f>+'Grant Award &amp; Balance'!B19</f>
        <v>0</v>
      </c>
      <c r="D21" s="15">
        <v>0</v>
      </c>
      <c r="E21" s="16">
        <v>0</v>
      </c>
      <c r="F21" s="69">
        <f t="shared" si="3"/>
        <v>0</v>
      </c>
      <c r="G21" s="17">
        <f>+'RFP 3'!K21</f>
        <v>0</v>
      </c>
      <c r="H21" s="18">
        <f t="shared" si="0"/>
        <v>0</v>
      </c>
      <c r="I21" s="16">
        <v>0</v>
      </c>
      <c r="J21" s="16">
        <v>0</v>
      </c>
      <c r="K21" s="69">
        <f t="shared" si="1"/>
        <v>0</v>
      </c>
      <c r="L21" s="118">
        <f>+'Grant Award &amp; Balance'!H19</f>
        <v>0</v>
      </c>
      <c r="M21" s="16">
        <v>0</v>
      </c>
      <c r="N21" s="279">
        <v>0</v>
      </c>
      <c r="O21" s="70">
        <f t="shared" si="4"/>
        <v>0</v>
      </c>
      <c r="Q21" s="71">
        <f>+M21+'RFP 3'!Q21</f>
        <v>0</v>
      </c>
      <c r="R21" s="72">
        <f>+N21+'RFP 3'!R21</f>
        <v>0</v>
      </c>
      <c r="S21" s="72">
        <f t="shared" si="5"/>
        <v>0</v>
      </c>
      <c r="T21" s="73">
        <v>0</v>
      </c>
      <c r="U21" s="73">
        <f t="shared" si="6"/>
        <v>0</v>
      </c>
      <c r="V21" s="74">
        <f t="shared" si="7"/>
        <v>0</v>
      </c>
      <c r="W21" s="74" t="b">
        <f t="shared" si="2"/>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5"/>
        <v>0</v>
      </c>
      <c r="T22" s="73">
        <f t="shared" ref="T22" si="9">+IF(A22="Gen Admin",0,MIN(C22*0.1,10000))</f>
        <v>0</v>
      </c>
      <c r="U22" s="73">
        <f t="shared" si="6"/>
        <v>0</v>
      </c>
      <c r="V22" s="74">
        <f t="shared" si="7"/>
        <v>0</v>
      </c>
      <c r="W22" s="74" t="b">
        <f t="shared" si="2"/>
        <v>1</v>
      </c>
      <c r="X22" s="251"/>
    </row>
    <row r="23" spans="1:24" ht="14.25" thickBot="1" x14ac:dyDescent="0.3">
      <c r="A23" s="77" t="s">
        <v>33</v>
      </c>
      <c r="B23" s="78"/>
      <c r="C23" s="325" t="s">
        <v>34</v>
      </c>
      <c r="D23" s="325"/>
      <c r="E23" s="326"/>
      <c r="F23" s="31">
        <v>0</v>
      </c>
      <c r="G23" s="21">
        <f>+'RFP 3'!K23</f>
        <v>0</v>
      </c>
      <c r="H23" s="22">
        <f t="shared" si="0"/>
        <v>0</v>
      </c>
      <c r="I23" s="23">
        <v>0</v>
      </c>
      <c r="J23" s="23">
        <v>0</v>
      </c>
      <c r="K23" s="24">
        <f t="shared" si="1"/>
        <v>0</v>
      </c>
      <c r="L23" s="21">
        <v>0</v>
      </c>
      <c r="M23" s="22">
        <v>0</v>
      </c>
      <c r="N23" s="24"/>
      <c r="O23" s="79">
        <v>0</v>
      </c>
      <c r="Q23" s="80">
        <f>+SUM(Q12:Q22)</f>
        <v>0</v>
      </c>
      <c r="R23" s="80">
        <f>+SUM(R12:R22)</f>
        <v>0</v>
      </c>
      <c r="S23" s="72">
        <f t="shared" si="5"/>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L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+SUM(M13:M23)</f>
        <v>0</v>
      </c>
      <c r="N25" s="274">
        <f>+SUM(N13:N23)</f>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95"/>
      <c r="M28" s="263"/>
      <c r="N28" s="264" t="s">
        <v>85</v>
      </c>
      <c r="O28" s="270">
        <f>+IF($C$25&gt;0,O26/$C$25,0)</f>
        <v>0</v>
      </c>
    </row>
    <row r="29" spans="1:24" x14ac:dyDescent="0.2">
      <c r="A29" s="186"/>
      <c r="B29" s="186"/>
      <c r="C29" s="219" t="s">
        <v>91</v>
      </c>
      <c r="D29" s="220" t="b">
        <f>+AND($M$28&gt;=$M$29,$O$28&gt;=$O$29)</f>
        <v>0</v>
      </c>
      <c r="E29" s="186" t="b">
        <f>+$K$25&lt;FundsAvailable</f>
        <v>0</v>
      </c>
      <c r="F29" s="221">
        <f>+FundsAvailable</f>
        <v>0</v>
      </c>
      <c r="G29" s="186">
        <f>+K25</f>
        <v>0</v>
      </c>
      <c r="H29" s="186"/>
      <c r="I29" s="222" t="b">
        <f>+OR(D29=TRUE,E29=TRUE)</f>
        <v>0</v>
      </c>
      <c r="K29" s="95"/>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0"/>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0"/>
      <c r="X38" s="285" t="s">
        <v>158</v>
      </c>
    </row>
    <row r="39" spans="1:24" s="259" customFormat="1" ht="12" customHeight="1" x14ac:dyDescent="0.2">
      <c r="D39" s="262" t="s">
        <v>147</v>
      </c>
      <c r="E39" s="262"/>
      <c r="F39" s="262"/>
      <c r="G39" s="262"/>
      <c r="H39" s="261"/>
      <c r="I39" s="262" t="s">
        <v>148</v>
      </c>
      <c r="J39" s="262"/>
      <c r="K39" s="262"/>
      <c r="L39" s="261"/>
      <c r="M39" s="261"/>
      <c r="N39" s="272" t="s">
        <v>149</v>
      </c>
      <c r="W39" s="260"/>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yrNMgTel1exv7t0mDbxxyWoYPlj/jMItTVOjKIcIMKbDnLhDl5mXicuCTmcbMrST/kfjfcY6Ap3/0inWzRC9Sg==" saltValue="StUGctLYW0BCnF7k6OEYkg==" spinCount="100000" sheet="1" selectLockedCells="1"/>
  <dataConsolidate/>
  <mergeCells count="30">
    <mergeCell ref="I38:L38"/>
    <mergeCell ref="D38:G38"/>
    <mergeCell ref="N38:O38"/>
    <mergeCell ref="C23:E23"/>
    <mergeCell ref="A12:B12"/>
    <mergeCell ref="A13:B13"/>
    <mergeCell ref="A14:B14"/>
    <mergeCell ref="A15:B15"/>
    <mergeCell ref="A16:B16"/>
    <mergeCell ref="A17:B17"/>
    <mergeCell ref="A18:B18"/>
    <mergeCell ref="A19:B19"/>
    <mergeCell ref="A20:B20"/>
    <mergeCell ref="G34:J34"/>
    <mergeCell ref="M34:N34"/>
    <mergeCell ref="D9:F9"/>
    <mergeCell ref="G9:K9"/>
    <mergeCell ref="L9:O9"/>
    <mergeCell ref="A22:B22"/>
    <mergeCell ref="A21:B21"/>
    <mergeCell ref="A10:B10"/>
    <mergeCell ref="M11:N11"/>
    <mergeCell ref="A9:C9"/>
    <mergeCell ref="I5:J5"/>
    <mergeCell ref="M5:O5"/>
    <mergeCell ref="I2:J2"/>
    <mergeCell ref="I3:J3"/>
    <mergeCell ref="M3:O3"/>
    <mergeCell ref="I4:J4"/>
    <mergeCell ref="M4:O4"/>
  </mergeCells>
  <phoneticPr fontId="34"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1406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5</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4'!K13</f>
        <v>0</v>
      </c>
      <c r="H13" s="18">
        <f t="shared" ref="H13:H23" si="0">+F13</f>
        <v>0</v>
      </c>
      <c r="I13" s="16">
        <v>0</v>
      </c>
      <c r="J13" s="16">
        <v>0</v>
      </c>
      <c r="K13" s="69">
        <f t="shared" ref="K13:K23" si="1">+SUM(G13:I13)-ABS(J13)</f>
        <v>0</v>
      </c>
      <c r="L13" s="118">
        <f>+'Grant Award &amp; Balance'!H11</f>
        <v>0</v>
      </c>
      <c r="M13" s="16">
        <v>0</v>
      </c>
      <c r="N13" s="279">
        <v>0</v>
      </c>
      <c r="O13" s="70">
        <f>+S13</f>
        <v>0</v>
      </c>
      <c r="Q13" s="71">
        <f>+M13+'RFP 4'!Q13</f>
        <v>0</v>
      </c>
      <c r="R13" s="72">
        <f>+N13+'RFP 4'!R13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4'!K14</f>
        <v>0</v>
      </c>
      <c r="H14" s="18">
        <f t="shared" si="0"/>
        <v>0</v>
      </c>
      <c r="I14" s="16">
        <v>0</v>
      </c>
      <c r="J14" s="16">
        <v>0</v>
      </c>
      <c r="K14" s="69">
        <f t="shared" si="1"/>
        <v>0</v>
      </c>
      <c r="L14" s="118">
        <f>+'Grant Award &amp; Balance'!H12</f>
        <v>0</v>
      </c>
      <c r="M14" s="16">
        <v>0</v>
      </c>
      <c r="N14" s="279">
        <v>0</v>
      </c>
      <c r="O14" s="70">
        <f t="shared" ref="O14:O21" si="6">+S14</f>
        <v>0</v>
      </c>
      <c r="Q14" s="71">
        <f>+M14+'RFP 4'!Q14</f>
        <v>0</v>
      </c>
      <c r="R14" s="72">
        <f>+N14+'RFP 4'!R14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4'!K15</f>
        <v>0</v>
      </c>
      <c r="H15" s="18">
        <f t="shared" si="0"/>
        <v>0</v>
      </c>
      <c r="I15" s="16">
        <v>0</v>
      </c>
      <c r="J15" s="16">
        <v>0</v>
      </c>
      <c r="K15" s="69">
        <f t="shared" si="1"/>
        <v>0</v>
      </c>
      <c r="L15" s="118">
        <f>+'Grant Award &amp; Balance'!H13</f>
        <v>0</v>
      </c>
      <c r="M15" s="16">
        <v>0</v>
      </c>
      <c r="N15" s="279">
        <v>0</v>
      </c>
      <c r="O15" s="70">
        <f t="shared" si="6"/>
        <v>0</v>
      </c>
      <c r="Q15" s="71">
        <f>+M15+'RFP 4'!Q15</f>
        <v>0</v>
      </c>
      <c r="R15" s="72">
        <f>+N15+'RFP 4'!R15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4'!K16</f>
        <v>0</v>
      </c>
      <c r="H16" s="18">
        <f t="shared" si="0"/>
        <v>0</v>
      </c>
      <c r="I16" s="16">
        <v>0</v>
      </c>
      <c r="J16" s="16">
        <v>0</v>
      </c>
      <c r="K16" s="69">
        <f t="shared" si="1"/>
        <v>0</v>
      </c>
      <c r="L16" s="118">
        <f>+'Grant Award &amp; Balance'!H14</f>
        <v>0</v>
      </c>
      <c r="M16" s="16">
        <v>0</v>
      </c>
      <c r="N16" s="279">
        <v>0</v>
      </c>
      <c r="O16" s="70">
        <f t="shared" si="6"/>
        <v>0</v>
      </c>
      <c r="Q16" s="71">
        <f>+M16+'RFP 4'!Q16</f>
        <v>0</v>
      </c>
      <c r="R16" s="72">
        <f>+N16+'RFP 4'!R16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4'!K17</f>
        <v>0</v>
      </c>
      <c r="H17" s="18">
        <f t="shared" si="0"/>
        <v>0</v>
      </c>
      <c r="I17" s="16">
        <v>0</v>
      </c>
      <c r="J17" s="16">
        <v>0</v>
      </c>
      <c r="K17" s="69">
        <f t="shared" si="1"/>
        <v>0</v>
      </c>
      <c r="L17" s="118">
        <f>+'Grant Award &amp; Balance'!H15</f>
        <v>0</v>
      </c>
      <c r="M17" s="16">
        <v>0</v>
      </c>
      <c r="N17" s="279">
        <v>0</v>
      </c>
      <c r="O17" s="70">
        <f t="shared" si="6"/>
        <v>0</v>
      </c>
      <c r="Q17" s="71">
        <f>+M17+'RFP 4'!Q17</f>
        <v>0</v>
      </c>
      <c r="R17" s="72">
        <f>+N17+'RFP 4'!R17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4'!K18</f>
        <v>0</v>
      </c>
      <c r="H18" s="18">
        <f t="shared" si="0"/>
        <v>0</v>
      </c>
      <c r="I18" s="16">
        <v>0</v>
      </c>
      <c r="J18" s="16">
        <v>0</v>
      </c>
      <c r="K18" s="69">
        <f t="shared" si="1"/>
        <v>0</v>
      </c>
      <c r="L18" s="118">
        <f>+'Grant Award &amp; Balance'!H16</f>
        <v>0</v>
      </c>
      <c r="M18" s="16">
        <v>0</v>
      </c>
      <c r="N18" s="279">
        <v>0</v>
      </c>
      <c r="O18" s="70">
        <f t="shared" si="6"/>
        <v>0</v>
      </c>
      <c r="Q18" s="71">
        <f>+M18+'RFP 4'!Q18</f>
        <v>0</v>
      </c>
      <c r="R18" s="72">
        <f>+N18+'RFP 4'!R18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4'!K19</f>
        <v>0</v>
      </c>
      <c r="H19" s="18">
        <f t="shared" si="0"/>
        <v>0</v>
      </c>
      <c r="I19" s="16">
        <v>0</v>
      </c>
      <c r="J19" s="16">
        <v>0</v>
      </c>
      <c r="K19" s="69">
        <f t="shared" si="1"/>
        <v>0</v>
      </c>
      <c r="L19" s="118">
        <f>+'Grant Award &amp; Balance'!H17</f>
        <v>0</v>
      </c>
      <c r="M19" s="16">
        <v>0</v>
      </c>
      <c r="N19" s="279">
        <v>0</v>
      </c>
      <c r="O19" s="70">
        <f t="shared" si="6"/>
        <v>0</v>
      </c>
      <c r="Q19" s="71">
        <f>+M19+'RFP 4'!Q19</f>
        <v>0</v>
      </c>
      <c r="R19" s="72">
        <f>+N19+'RFP 4'!R19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4'!K20</f>
        <v>0</v>
      </c>
      <c r="H20" s="18">
        <f t="shared" si="0"/>
        <v>0</v>
      </c>
      <c r="I20" s="16">
        <v>0</v>
      </c>
      <c r="J20" s="16">
        <v>0</v>
      </c>
      <c r="K20" s="69">
        <f t="shared" si="1"/>
        <v>0</v>
      </c>
      <c r="L20" s="118">
        <f>+'Grant Award &amp; Balance'!H18</f>
        <v>0</v>
      </c>
      <c r="M20" s="16">
        <v>0</v>
      </c>
      <c r="N20" s="279">
        <v>0</v>
      </c>
      <c r="O20" s="70">
        <f t="shared" si="6"/>
        <v>0</v>
      </c>
      <c r="Q20" s="71">
        <f>+M20+'RFP 4'!Q20</f>
        <v>0</v>
      </c>
      <c r="R20" s="72">
        <f>+N20+'RFP 4'!R20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4'!K21</f>
        <v>0</v>
      </c>
      <c r="H21" s="18">
        <f t="shared" si="0"/>
        <v>0</v>
      </c>
      <c r="I21" s="16">
        <v>0</v>
      </c>
      <c r="J21" s="16">
        <v>0</v>
      </c>
      <c r="K21" s="69">
        <f t="shared" si="1"/>
        <v>0</v>
      </c>
      <c r="L21" s="118">
        <f>+'Grant Award &amp; Balance'!H19</f>
        <v>0</v>
      </c>
      <c r="M21" s="16">
        <v>0</v>
      </c>
      <c r="N21" s="279">
        <v>0</v>
      </c>
      <c r="O21" s="70">
        <f t="shared" si="6"/>
        <v>0</v>
      </c>
      <c r="Q21" s="71">
        <f>+M21+'RFP 4'!Q21</f>
        <v>0</v>
      </c>
      <c r="R21" s="72">
        <f>+N21+'RFP 4'!R21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4'!K23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fxaA2r2zj+cQI9tO7KuNxp98FYX3YVFUGcxgipLwy2zAlCGIgYxtgeDDOrLwGSt7EUSkbRVWoOsUKjINWSW25g==" saltValue="2m1CcNddtilOk2VyXgMGOQ==" spinCount="100000" sheet="1" selectLockedCells="1"/>
  <dataConsolidate/>
  <mergeCells count="30">
    <mergeCell ref="I38:L38"/>
    <mergeCell ref="D38:G38"/>
    <mergeCell ref="N38:O38"/>
    <mergeCell ref="I5:J5"/>
    <mergeCell ref="M5:O5"/>
    <mergeCell ref="G34:J34"/>
    <mergeCell ref="M34:N34"/>
    <mergeCell ref="C23:E23"/>
    <mergeCell ref="D9:F9"/>
    <mergeCell ref="G9:K9"/>
    <mergeCell ref="M11:N11"/>
    <mergeCell ref="A9:C9"/>
    <mergeCell ref="L9:O9"/>
    <mergeCell ref="A12:B12"/>
    <mergeCell ref="A13:B13"/>
    <mergeCell ref="A14:B14"/>
    <mergeCell ref="I2:J2"/>
    <mergeCell ref="I3:J3"/>
    <mergeCell ref="M3:O3"/>
    <mergeCell ref="I4:J4"/>
    <mergeCell ref="M4:O4"/>
    <mergeCell ref="A22:B22"/>
    <mergeCell ref="A21:B21"/>
    <mergeCell ref="A19:B19"/>
    <mergeCell ref="A20:B20"/>
    <mergeCell ref="A10:B10"/>
    <mergeCell ref="A18:B18"/>
    <mergeCell ref="A15:B15"/>
    <mergeCell ref="A16:B16"/>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O43"/>
  <sheetViews>
    <sheetView workbookViewId="0">
      <selection activeCell="I3" sqref="I3:J3"/>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1406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Z1" s="293"/>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Z2" s="293"/>
      <c r="AB2" s="297" t="str">
        <f>+IF(OR($M$3&lt;&gt;0,$M$4&lt;&gt;0,$I$5="F"),"RFP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6</v>
      </c>
      <c r="J3" s="339"/>
      <c r="K3" s="283" t="s">
        <v>123</v>
      </c>
      <c r="L3" s="284"/>
      <c r="M3" s="334">
        <f>+F25</f>
        <v>0</v>
      </c>
      <c r="N3" s="334"/>
      <c r="O3" s="335"/>
      <c r="T3" s="40"/>
      <c r="U3" s="42"/>
      <c r="X3" s="295" t="str">
        <f>+IF(YEAR('Grant Award &amp; Balance'!C9)=1900,"",'Grant Award &amp; Balance'!C9)</f>
        <v/>
      </c>
      <c r="Y3" s="293" t="s">
        <v>162</v>
      </c>
      <c r="Z3" s="293"/>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5'!K13</f>
        <v>0</v>
      </c>
      <c r="H13" s="18">
        <f t="shared" ref="H13:H23" si="0">+F13</f>
        <v>0</v>
      </c>
      <c r="I13" s="16">
        <v>0</v>
      </c>
      <c r="J13" s="16">
        <v>0</v>
      </c>
      <c r="K13" s="69">
        <f t="shared" ref="K13:K23" si="1">+SUM(G13:I13)-ABS(J13)</f>
        <v>0</v>
      </c>
      <c r="L13" s="118">
        <f>+'Grant Award &amp; Balance'!H11</f>
        <v>0</v>
      </c>
      <c r="M13" s="16">
        <v>0</v>
      </c>
      <c r="N13" s="279">
        <v>0</v>
      </c>
      <c r="O13" s="70">
        <f>+S13</f>
        <v>0</v>
      </c>
      <c r="Q13" s="71">
        <f>+M13+'RFP 5'!Q13</f>
        <v>0</v>
      </c>
      <c r="R13" s="72">
        <f>+N13+'RFP 5'!R13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5'!K14</f>
        <v>0</v>
      </c>
      <c r="H14" s="18">
        <f t="shared" si="0"/>
        <v>0</v>
      </c>
      <c r="I14" s="16">
        <v>0</v>
      </c>
      <c r="J14" s="16">
        <v>0</v>
      </c>
      <c r="K14" s="69">
        <f t="shared" si="1"/>
        <v>0</v>
      </c>
      <c r="L14" s="118">
        <f>+'Grant Award &amp; Balance'!H12</f>
        <v>0</v>
      </c>
      <c r="M14" s="16">
        <v>0</v>
      </c>
      <c r="N14" s="279">
        <v>0</v>
      </c>
      <c r="O14" s="70">
        <f t="shared" ref="O14:O21" si="6">+S14</f>
        <v>0</v>
      </c>
      <c r="Q14" s="71">
        <f>+M14+'RFP 5'!Q14</f>
        <v>0</v>
      </c>
      <c r="R14" s="72">
        <f>+N14+'RFP 5'!R14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5'!K15</f>
        <v>0</v>
      </c>
      <c r="H15" s="18">
        <f t="shared" si="0"/>
        <v>0</v>
      </c>
      <c r="I15" s="16">
        <v>0</v>
      </c>
      <c r="J15" s="16">
        <v>0</v>
      </c>
      <c r="K15" s="69">
        <f t="shared" si="1"/>
        <v>0</v>
      </c>
      <c r="L15" s="118">
        <f>+'Grant Award &amp; Balance'!H13</f>
        <v>0</v>
      </c>
      <c r="M15" s="16">
        <v>0</v>
      </c>
      <c r="N15" s="279">
        <v>0</v>
      </c>
      <c r="O15" s="70">
        <f t="shared" si="6"/>
        <v>0</v>
      </c>
      <c r="Q15" s="71">
        <f>+M15+'RFP 5'!Q15</f>
        <v>0</v>
      </c>
      <c r="R15" s="72">
        <f>+N15+'RFP 5'!R15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5'!K16</f>
        <v>0</v>
      </c>
      <c r="H16" s="18">
        <f t="shared" si="0"/>
        <v>0</v>
      </c>
      <c r="I16" s="16">
        <v>0</v>
      </c>
      <c r="J16" s="16">
        <v>0</v>
      </c>
      <c r="K16" s="69">
        <f t="shared" si="1"/>
        <v>0</v>
      </c>
      <c r="L16" s="118">
        <f>+'Grant Award &amp; Balance'!H14</f>
        <v>0</v>
      </c>
      <c r="M16" s="16">
        <v>0</v>
      </c>
      <c r="N16" s="279">
        <v>0</v>
      </c>
      <c r="O16" s="70">
        <f t="shared" si="6"/>
        <v>0</v>
      </c>
      <c r="Q16" s="71">
        <f>+M16+'RFP 5'!Q16</f>
        <v>0</v>
      </c>
      <c r="R16" s="72">
        <f>+N16+'RFP 5'!R16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5'!K17</f>
        <v>0</v>
      </c>
      <c r="H17" s="18">
        <f t="shared" si="0"/>
        <v>0</v>
      </c>
      <c r="I17" s="16">
        <v>0</v>
      </c>
      <c r="J17" s="16">
        <v>0</v>
      </c>
      <c r="K17" s="69">
        <f t="shared" si="1"/>
        <v>0</v>
      </c>
      <c r="L17" s="118">
        <f>+'Grant Award &amp; Balance'!H15</f>
        <v>0</v>
      </c>
      <c r="M17" s="16">
        <v>0</v>
      </c>
      <c r="N17" s="279">
        <v>0</v>
      </c>
      <c r="O17" s="70">
        <f t="shared" si="6"/>
        <v>0</v>
      </c>
      <c r="Q17" s="71">
        <f>+M17+'RFP 5'!Q17</f>
        <v>0</v>
      </c>
      <c r="R17" s="72">
        <f>+N17+'RFP 5'!R17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5'!K18</f>
        <v>0</v>
      </c>
      <c r="H18" s="18">
        <f t="shared" si="0"/>
        <v>0</v>
      </c>
      <c r="I18" s="16">
        <v>0</v>
      </c>
      <c r="J18" s="16">
        <v>0</v>
      </c>
      <c r="K18" s="69">
        <f t="shared" si="1"/>
        <v>0</v>
      </c>
      <c r="L18" s="118">
        <f>+'Grant Award &amp; Balance'!H16</f>
        <v>0</v>
      </c>
      <c r="M18" s="16">
        <v>0</v>
      </c>
      <c r="N18" s="279">
        <v>0</v>
      </c>
      <c r="O18" s="70">
        <f t="shared" si="6"/>
        <v>0</v>
      </c>
      <c r="Q18" s="71">
        <f>+M18+'RFP 5'!Q18</f>
        <v>0</v>
      </c>
      <c r="R18" s="72">
        <f>+N18+'RFP 5'!R18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5'!K19</f>
        <v>0</v>
      </c>
      <c r="H19" s="18">
        <f t="shared" si="0"/>
        <v>0</v>
      </c>
      <c r="I19" s="16">
        <v>0</v>
      </c>
      <c r="J19" s="16">
        <v>0</v>
      </c>
      <c r="K19" s="69">
        <f t="shared" si="1"/>
        <v>0</v>
      </c>
      <c r="L19" s="118">
        <f>+'Grant Award &amp; Balance'!H17</f>
        <v>0</v>
      </c>
      <c r="M19" s="16">
        <v>0</v>
      </c>
      <c r="N19" s="279">
        <v>0</v>
      </c>
      <c r="O19" s="70">
        <f t="shared" si="6"/>
        <v>0</v>
      </c>
      <c r="Q19" s="71">
        <f>+M19+'RFP 5'!Q19</f>
        <v>0</v>
      </c>
      <c r="R19" s="72">
        <f>+N19+'RFP 5'!R19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5'!K20</f>
        <v>0</v>
      </c>
      <c r="H20" s="18">
        <f t="shared" si="0"/>
        <v>0</v>
      </c>
      <c r="I20" s="16">
        <v>0</v>
      </c>
      <c r="J20" s="16">
        <v>0</v>
      </c>
      <c r="K20" s="69">
        <f t="shared" si="1"/>
        <v>0</v>
      </c>
      <c r="L20" s="118">
        <f>+'Grant Award &amp; Balance'!H18</f>
        <v>0</v>
      </c>
      <c r="M20" s="16">
        <v>0</v>
      </c>
      <c r="N20" s="279">
        <v>0</v>
      </c>
      <c r="O20" s="70">
        <f t="shared" si="6"/>
        <v>0</v>
      </c>
      <c r="Q20" s="71">
        <f>+M20+'RFP 5'!Q20</f>
        <v>0</v>
      </c>
      <c r="R20" s="72">
        <f>+N20+'RFP 5'!R20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5'!K21</f>
        <v>0</v>
      </c>
      <c r="H21" s="18">
        <f t="shared" si="0"/>
        <v>0</v>
      </c>
      <c r="I21" s="16">
        <v>0</v>
      </c>
      <c r="J21" s="16">
        <v>0</v>
      </c>
      <c r="K21" s="69">
        <f t="shared" si="1"/>
        <v>0</v>
      </c>
      <c r="L21" s="118">
        <f>+'Grant Award &amp; Balance'!H19</f>
        <v>0</v>
      </c>
      <c r="M21" s="16">
        <v>0</v>
      </c>
      <c r="N21" s="279">
        <v>0</v>
      </c>
      <c r="O21" s="70">
        <f t="shared" si="6"/>
        <v>0</v>
      </c>
      <c r="Q21" s="71">
        <f>+M21+'RFP 5'!Q21</f>
        <v>0</v>
      </c>
      <c r="R21" s="72">
        <f>+N21+'RFP 5'!R21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5'!K23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lmQVjckd+LOiQq5GQ7YYFMRkV1oDm3xNNLRtHHmaNMDiE0VN8ZyiVPMm0FS1frUJeUmwTs41bXufAIHThQIClg==" saltValue="//jcB4q/BrgBYL5c5BtNGA==" spinCount="100000" sheet="1" selectLockedCells="1"/>
  <dataConsolidate/>
  <mergeCells count="30">
    <mergeCell ref="I38:L38"/>
    <mergeCell ref="D38:G38"/>
    <mergeCell ref="N38:O38"/>
    <mergeCell ref="A13:B13"/>
    <mergeCell ref="A14:B14"/>
    <mergeCell ref="A15:B15"/>
    <mergeCell ref="A20:B20"/>
    <mergeCell ref="C23:E23"/>
    <mergeCell ref="I2:J2"/>
    <mergeCell ref="I3:J3"/>
    <mergeCell ref="A10:B10"/>
    <mergeCell ref="G34:J34"/>
    <mergeCell ref="M34:N34"/>
    <mergeCell ref="A22:B22"/>
    <mergeCell ref="A21:B21"/>
    <mergeCell ref="M3:O3"/>
    <mergeCell ref="I4:J4"/>
    <mergeCell ref="M4:O4"/>
    <mergeCell ref="A16:B16"/>
    <mergeCell ref="L9:O9"/>
    <mergeCell ref="I5:J5"/>
    <mergeCell ref="M5:O5"/>
    <mergeCell ref="A9:C9"/>
    <mergeCell ref="D9:F9"/>
    <mergeCell ref="G9:K9"/>
    <mergeCell ref="M11:N11"/>
    <mergeCell ref="A12:B12"/>
    <mergeCell ref="A18:B18"/>
    <mergeCell ref="A19:B19"/>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O43"/>
  <sheetViews>
    <sheetView workbookViewId="0">
      <selection activeCell="I2" sqref="I2:J2"/>
    </sheetView>
  </sheetViews>
  <sheetFormatPr defaultColWidth="8.85546875" defaultRowHeight="12.75" x14ac:dyDescent="0.2"/>
  <cols>
    <col min="1" max="1" width="6.7109375" style="6" customWidth="1"/>
    <col min="2" max="2" width="7.42578125" style="6" customWidth="1"/>
    <col min="3" max="4" width="10.28515625" style="6" customWidth="1"/>
    <col min="5" max="5" width="8.5703125" style="6" customWidth="1"/>
    <col min="6" max="7" width="10.28515625" style="6" customWidth="1"/>
    <col min="8" max="8" width="9.85546875" style="6" customWidth="1"/>
    <col min="9" max="9" width="9.42578125" style="6" customWidth="1"/>
    <col min="10" max="10" width="8.7109375" style="6" customWidth="1"/>
    <col min="11" max="11" width="10.28515625" style="6" customWidth="1"/>
    <col min="12" max="12" width="9.28515625" style="6" customWidth="1"/>
    <col min="13" max="15" width="9.7109375" style="6" customWidth="1"/>
    <col min="16" max="16" width="5.28515625" style="6" customWidth="1"/>
    <col min="17" max="18" width="9.7109375" style="6" hidden="1" customWidth="1"/>
    <col min="19" max="19" width="10.140625" style="6" hidden="1" customWidth="1"/>
    <col min="20" max="21" width="10.7109375" style="6" hidden="1" customWidth="1"/>
    <col min="22" max="22" width="9.85546875" style="6" hidden="1" customWidth="1"/>
    <col min="23" max="23" width="8.85546875" style="224" hidden="1" customWidth="1"/>
    <col min="24" max="24" width="10.7109375" style="6" customWidth="1"/>
    <col min="25" max="16384" width="8.85546875" style="6"/>
  </cols>
  <sheetData>
    <row r="1" spans="1:249" ht="16.149999999999999" customHeight="1" thickBot="1" x14ac:dyDescent="0.25">
      <c r="A1" s="5" t="s">
        <v>5</v>
      </c>
      <c r="I1" s="288"/>
      <c r="M1" s="269" t="s">
        <v>146</v>
      </c>
      <c r="Q1" s="186" t="s">
        <v>36</v>
      </c>
      <c r="R1" s="186" t="s">
        <v>37</v>
      </c>
      <c r="S1" s="37"/>
      <c r="X1" s="294" t="str">
        <f>+IF(OR(M3&lt;&gt;0,M4&lt;&gt;0,I5="F"),I3,"")</f>
        <v/>
      </c>
      <c r="Y1" s="294" t="str">
        <f>+IF(OR($M$3&lt;&gt;0,$M$4&lt;&gt;0,$I$5="F"),"This RFP","")</f>
        <v/>
      </c>
      <c r="AB1" s="298" t="str">
        <f>+IF(I3=X2+1,"YES - This is the next RFP you should use!","")</f>
        <v/>
      </c>
      <c r="AC1" s="299"/>
    </row>
    <row r="2" spans="1:249" ht="17.45" customHeight="1" thickBot="1" x14ac:dyDescent="0.25">
      <c r="A2" s="7" t="s">
        <v>6</v>
      </c>
      <c r="B2" s="1"/>
      <c r="C2" s="190" t="str">
        <f>+Grantee</f>
        <v>Enter Grantee</v>
      </c>
      <c r="D2" s="191"/>
      <c r="E2" s="192"/>
      <c r="F2" s="192"/>
      <c r="G2" s="1"/>
      <c r="H2" s="1"/>
      <c r="I2" s="327"/>
      <c r="J2" s="328"/>
      <c r="K2" s="196"/>
      <c r="L2" s="196"/>
      <c r="M2" s="196"/>
      <c r="N2" s="196"/>
      <c r="O2" s="197"/>
      <c r="Q2" s="186" t="s">
        <v>38</v>
      </c>
      <c r="R2" s="186" t="s">
        <v>39</v>
      </c>
      <c r="X2" s="294">
        <f>+'Grant Award &amp; Balance'!C8</f>
        <v>0</v>
      </c>
      <c r="Y2" s="293" t="s">
        <v>161</v>
      </c>
      <c r="AB2" s="297" t="str">
        <f>+IF(X2=X1,"Current RFP",IF(OR($M$3&lt;&gt;0,$M$4&lt;&gt;0,$I$5="F"),"RFP Already Submitted - Use the tab for RFP "&amp;X2+1,IF(I3&gt;X2+1,"You have SKIPPED a tab. Go back and use RFP "&amp;X2+1,"")))</f>
        <v>You have SKIPPED a tab. Go back and use RFP 1</v>
      </c>
    </row>
    <row r="3" spans="1:249" ht="16.899999999999999" customHeight="1" thickBot="1" x14ac:dyDescent="0.35">
      <c r="A3" s="39" t="s">
        <v>7</v>
      </c>
      <c r="B3" s="2"/>
      <c r="C3" s="193" t="str">
        <f>+Project</f>
        <v>Enter Project</v>
      </c>
      <c r="D3" s="192"/>
      <c r="E3" s="192"/>
      <c r="F3" s="192"/>
      <c r="G3" s="2"/>
      <c r="I3" s="338">
        <v>7</v>
      </c>
      <c r="J3" s="339"/>
      <c r="K3" s="283" t="s">
        <v>123</v>
      </c>
      <c r="L3" s="284"/>
      <c r="M3" s="334">
        <f>+F25</f>
        <v>0</v>
      </c>
      <c r="N3" s="334"/>
      <c r="O3" s="335"/>
      <c r="T3" s="40"/>
      <c r="U3" s="42"/>
      <c r="X3" s="295" t="str">
        <f>+IF(YEAR('Grant Award &amp; Balance'!C9)=1900,"",'Grant Award &amp; Balance'!C9)</f>
        <v/>
      </c>
      <c r="Y3" s="293" t="s">
        <v>162</v>
      </c>
    </row>
    <row r="4" spans="1:249" ht="20.100000000000001" customHeight="1" thickBot="1" x14ac:dyDescent="0.3">
      <c r="A4" s="39" t="s">
        <v>8</v>
      </c>
      <c r="B4" s="2"/>
      <c r="C4" s="194" t="str">
        <f>+GrantNumber</f>
        <v>Enter Grant #</v>
      </c>
      <c r="D4" s="192"/>
      <c r="E4" s="192"/>
      <c r="F4" s="192"/>
      <c r="H4" s="43"/>
      <c r="I4" s="342" t="str">
        <f>+PayType2</f>
        <v>Advance</v>
      </c>
      <c r="J4" s="342"/>
      <c r="K4" s="286" t="s">
        <v>155</v>
      </c>
      <c r="L4" s="287"/>
      <c r="M4" s="336">
        <f>+M25</f>
        <v>0</v>
      </c>
      <c r="N4" s="336"/>
      <c r="O4" s="356"/>
      <c r="V4" s="224"/>
      <c r="W4" s="6"/>
    </row>
    <row r="5" spans="1:249" ht="20.100000000000001" customHeight="1" thickBot="1" x14ac:dyDescent="0.3">
      <c r="A5" s="45" t="s">
        <v>74</v>
      </c>
      <c r="B5" s="46"/>
      <c r="C5" s="195" t="str">
        <f>+ProgramFixed</f>
        <v>Community Infrastructure</v>
      </c>
      <c r="D5" s="192"/>
      <c r="E5" s="192"/>
      <c r="F5" s="192"/>
      <c r="G5" s="46"/>
      <c r="H5" s="46"/>
      <c r="I5" s="340" t="s">
        <v>36</v>
      </c>
      <c r="J5" s="341"/>
      <c r="K5" s="202" t="s">
        <v>122</v>
      </c>
      <c r="L5" s="203"/>
      <c r="M5" s="343">
        <f>+ABS(J25)</f>
        <v>0</v>
      </c>
      <c r="N5" s="343"/>
      <c r="O5" s="344"/>
    </row>
    <row r="6" spans="1:249" s="176" customFormat="1" ht="16.149999999999999" customHeight="1" x14ac:dyDescent="0.25">
      <c r="A6" s="174"/>
      <c r="B6" s="43"/>
      <c r="C6" s="87"/>
      <c r="D6" s="43"/>
      <c r="E6" s="43"/>
      <c r="F6" s="43"/>
      <c r="G6" s="43"/>
      <c r="H6" s="175" t="str">
        <f>+IF(OR(K13&gt;C13,K14&gt;C14,K15&gt;C15,K16&gt;C16,K17&gt;C17,K18&gt;C18,K19&gt;C19,K20&gt;C20,K21&gt;C21),"Too much drawn from one or more Budget Items. RFP cannot be processed.","")</f>
        <v/>
      </c>
      <c r="I6" s="173"/>
      <c r="J6" s="173"/>
      <c r="K6" s="43"/>
      <c r="L6" s="43"/>
      <c r="M6" s="290" t="str">
        <f>+IF(AND(ISBLANK(I2)=FALSE, I2&lt;'Grant Award &amp; Balance'!C9),"Newer RFPs Submitted - please check RFP tab you are using.","")</f>
        <v/>
      </c>
      <c r="N6" s="43"/>
      <c r="O6" s="43"/>
      <c r="W6" s="225"/>
    </row>
    <row r="7" spans="1:249" s="176" customFormat="1" ht="14.45" customHeight="1" x14ac:dyDescent="0.25">
      <c r="A7" s="174"/>
      <c r="B7" s="43"/>
      <c r="C7" s="87"/>
      <c r="D7" s="43"/>
      <c r="E7" s="43"/>
      <c r="F7" s="43"/>
      <c r="G7" s="43"/>
      <c r="H7" s="255" t="str">
        <f>+IF(AND($C$25&lt;&gt;0,$B$30=FALSE),"RFP SHOULD NOT BE PROCESSED - match, too much drawn, etc.","")</f>
        <v/>
      </c>
      <c r="I7" s="253" t="str">
        <f>+IF($I$25&lt;&gt;0,"Column H Adjustments MUST total zero! Revise or correct entries.","")</f>
        <v/>
      </c>
      <c r="J7" s="173"/>
      <c r="K7" s="43"/>
      <c r="L7" s="43"/>
      <c r="M7" s="43"/>
      <c r="N7" s="43"/>
      <c r="O7" s="43"/>
      <c r="W7" s="225"/>
    </row>
    <row r="8" spans="1:249" ht="17.45" customHeight="1" thickBot="1" x14ac:dyDescent="0.25">
      <c r="A8" s="5" t="s">
        <v>115</v>
      </c>
      <c r="C8" s="48"/>
      <c r="H8" s="226" t="str">
        <f>+IF(AND(M3&lt;&gt;0,TotalMatchBudget&lt;TotalRequiredMatch),"Not enough match budgeted! RFP should not be processed!","")</f>
        <v/>
      </c>
      <c r="I8" s="49"/>
      <c r="O8" s="178" t="s">
        <v>124</v>
      </c>
    </row>
    <row r="9" spans="1:249" ht="13.5" thickBot="1" x14ac:dyDescent="0.25">
      <c r="A9" s="331" t="s">
        <v>35</v>
      </c>
      <c r="B9" s="332"/>
      <c r="C9" s="333"/>
      <c r="D9" s="331" t="s">
        <v>2</v>
      </c>
      <c r="E9" s="332"/>
      <c r="F9" s="333"/>
      <c r="G9" s="331" t="s">
        <v>3</v>
      </c>
      <c r="H9" s="332"/>
      <c r="I9" s="332"/>
      <c r="J9" s="332"/>
      <c r="K9" s="333"/>
      <c r="L9" s="331" t="s">
        <v>67</v>
      </c>
      <c r="M9" s="332"/>
      <c r="N9" s="332"/>
      <c r="O9" s="333"/>
      <c r="Q9" s="50" t="s">
        <v>72</v>
      </c>
      <c r="V9" s="50"/>
    </row>
    <row r="10" spans="1:249" s="54" customFormat="1" ht="13.15" customHeight="1" x14ac:dyDescent="0.15">
      <c r="A10" s="348" t="s">
        <v>19</v>
      </c>
      <c r="B10" s="349"/>
      <c r="C10" s="52" t="s">
        <v>20</v>
      </c>
      <c r="D10" s="51" t="s">
        <v>24</v>
      </c>
      <c r="E10" s="53" t="s">
        <v>21</v>
      </c>
      <c r="F10" s="52" t="s">
        <v>22</v>
      </c>
      <c r="G10" s="51" t="s">
        <v>23</v>
      </c>
      <c r="H10" s="53" t="s">
        <v>25</v>
      </c>
      <c r="I10" s="53" t="s">
        <v>26</v>
      </c>
      <c r="J10" s="53" t="s">
        <v>27</v>
      </c>
      <c r="K10" s="52" t="s">
        <v>28</v>
      </c>
      <c r="L10" s="51" t="s">
        <v>29</v>
      </c>
      <c r="M10" s="53" t="s">
        <v>30</v>
      </c>
      <c r="N10" s="53" t="s">
        <v>68</v>
      </c>
      <c r="O10" s="52" t="s">
        <v>82</v>
      </c>
      <c r="V10" s="54" t="s">
        <v>94</v>
      </c>
      <c r="W10" s="55" t="str">
        <f>+HoldType</f>
        <v>Award</v>
      </c>
      <c r="X10" s="55"/>
    </row>
    <row r="11" spans="1:249" s="54" customFormat="1" ht="10.15" customHeight="1" x14ac:dyDescent="0.2">
      <c r="A11" s="56"/>
      <c r="B11" s="57"/>
      <c r="C11" s="58"/>
      <c r="D11" s="242" t="str">
        <f>+IF(AND(HoldType="Prorata",O25=0), "Enter match first!","")</f>
        <v/>
      </c>
      <c r="E11" s="60"/>
      <c r="F11" s="61" t="s">
        <v>31</v>
      </c>
      <c r="G11" s="59"/>
      <c r="H11" s="60"/>
      <c r="I11" s="60"/>
      <c r="J11" s="60"/>
      <c r="K11" s="62"/>
      <c r="L11" s="59"/>
      <c r="M11" s="329" t="s">
        <v>93</v>
      </c>
      <c r="N11" s="330"/>
      <c r="O11" s="25"/>
    </row>
    <row r="12" spans="1:249" s="67" customFormat="1" ht="40.15" customHeight="1" x14ac:dyDescent="0.2">
      <c r="A12" s="350" t="s">
        <v>18</v>
      </c>
      <c r="B12" s="351"/>
      <c r="C12" s="25" t="s">
        <v>0</v>
      </c>
      <c r="D12" s="63" t="s">
        <v>86</v>
      </c>
      <c r="E12" s="64" t="s">
        <v>16</v>
      </c>
      <c r="F12" s="25" t="s">
        <v>1</v>
      </c>
      <c r="G12" s="63" t="s">
        <v>17</v>
      </c>
      <c r="H12" s="64" t="s">
        <v>4</v>
      </c>
      <c r="I12" s="64" t="s">
        <v>88</v>
      </c>
      <c r="J12" s="64" t="s">
        <v>15</v>
      </c>
      <c r="K12" s="25" t="s">
        <v>32</v>
      </c>
      <c r="L12" s="63" t="s">
        <v>87</v>
      </c>
      <c r="M12" s="64" t="s">
        <v>144</v>
      </c>
      <c r="N12" s="65" t="str">
        <f>+IF(ProgramFixed="Business Development", "","Other Sources")</f>
        <v>Other Sources</v>
      </c>
      <c r="O12" s="256" t="s">
        <v>145</v>
      </c>
      <c r="P12" s="66"/>
      <c r="Q12" s="66" t="s">
        <v>69</v>
      </c>
      <c r="R12" s="66" t="s">
        <v>70</v>
      </c>
      <c r="S12" s="66" t="s">
        <v>71</v>
      </c>
      <c r="T12" s="67" t="s">
        <v>96</v>
      </c>
      <c r="U12" s="67" t="s">
        <v>119</v>
      </c>
      <c r="V12" s="67" t="s">
        <v>120</v>
      </c>
      <c r="W12" s="68" t="s">
        <v>121</v>
      </c>
    </row>
    <row r="13" spans="1:249" s="48" customFormat="1" ht="14.45" customHeight="1" x14ac:dyDescent="0.25">
      <c r="A13" s="323" t="str">
        <f>+IF('Grant Award &amp; Balance'!A11&lt;&gt;0,'Grant Award &amp; Balance'!A11,"")</f>
        <v/>
      </c>
      <c r="B13" s="324"/>
      <c r="C13" s="26">
        <f>+'Grant Award &amp; Balance'!B11</f>
        <v>0</v>
      </c>
      <c r="D13" s="15">
        <v>0</v>
      </c>
      <c r="E13" s="16">
        <v>0</v>
      </c>
      <c r="F13" s="69">
        <f>+ROUND(D13,0)-ROUND(E13,0)</f>
        <v>0</v>
      </c>
      <c r="G13" s="17">
        <f>+'RFP 6'!K13</f>
        <v>0</v>
      </c>
      <c r="H13" s="18">
        <f t="shared" ref="H13:H23" si="0">+F13</f>
        <v>0</v>
      </c>
      <c r="I13" s="16">
        <v>0</v>
      </c>
      <c r="J13" s="16">
        <v>0</v>
      </c>
      <c r="K13" s="69">
        <f t="shared" ref="K13:K23" si="1">+SUM(G13:I13)-ABS(J13)</f>
        <v>0</v>
      </c>
      <c r="L13" s="118">
        <f>+'Grant Award &amp; Balance'!H11</f>
        <v>0</v>
      </c>
      <c r="M13" s="16">
        <v>0</v>
      </c>
      <c r="N13" s="279">
        <v>0</v>
      </c>
      <c r="O13" s="70">
        <f>+S13</f>
        <v>0</v>
      </c>
      <c r="Q13" s="71">
        <f>+M13+'RFP 6'!Q13</f>
        <v>0</v>
      </c>
      <c r="R13" s="72">
        <f>+N13+'RFP 6'!R13</f>
        <v>0</v>
      </c>
      <c r="S13" s="72">
        <f t="shared" ref="S13:S23" si="2">+R13+Q13</f>
        <v>0</v>
      </c>
      <c r="T13" s="73">
        <v>0</v>
      </c>
      <c r="U13" s="73">
        <f t="shared" ref="U13:U22" si="3">+IF(W13=TRUE,V13,0)</f>
        <v>0</v>
      </c>
      <c r="V13" s="74">
        <f>+(C13+T13)-G13</f>
        <v>0</v>
      </c>
      <c r="W13" s="74" t="b">
        <f t="shared" ref="W13:W22" si="4">+OR(HoldType&lt;&gt;"Budget",S13&gt;=L13)</f>
        <v>1</v>
      </c>
      <c r="X13" s="251"/>
      <c r="IH13" s="75"/>
      <c r="II13" s="75"/>
      <c r="IJ13" s="75"/>
      <c r="IK13" s="75"/>
      <c r="IL13" s="75"/>
      <c r="IM13" s="75"/>
      <c r="IN13" s="75"/>
      <c r="IO13" s="75"/>
    </row>
    <row r="14" spans="1:249" ht="13.5" x14ac:dyDescent="0.25">
      <c r="A14" s="323" t="str">
        <f>+IF('Grant Award &amp; Balance'!A12&lt;&gt;0,'Grant Award &amp; Balance'!A12,"")</f>
        <v/>
      </c>
      <c r="B14" s="324"/>
      <c r="C14" s="26">
        <f>+'Grant Award &amp; Balance'!B12</f>
        <v>0</v>
      </c>
      <c r="D14" s="15">
        <v>0</v>
      </c>
      <c r="E14" s="16">
        <v>0</v>
      </c>
      <c r="F14" s="69">
        <f t="shared" ref="F14:F21" si="5">+ROUND(D14,0)-ROUND(E14,0)</f>
        <v>0</v>
      </c>
      <c r="G14" s="17">
        <f>+'RFP 6'!K14</f>
        <v>0</v>
      </c>
      <c r="H14" s="18">
        <f t="shared" si="0"/>
        <v>0</v>
      </c>
      <c r="I14" s="16">
        <v>0</v>
      </c>
      <c r="J14" s="16">
        <v>0</v>
      </c>
      <c r="K14" s="69">
        <f t="shared" si="1"/>
        <v>0</v>
      </c>
      <c r="L14" s="118">
        <f>+'Grant Award &amp; Balance'!H12</f>
        <v>0</v>
      </c>
      <c r="M14" s="16">
        <v>0</v>
      </c>
      <c r="N14" s="279">
        <v>0</v>
      </c>
      <c r="O14" s="70">
        <f t="shared" ref="O14:O21" si="6">+S14</f>
        <v>0</v>
      </c>
      <c r="Q14" s="71">
        <f>+M14+'RFP 6'!Q14</f>
        <v>0</v>
      </c>
      <c r="R14" s="72">
        <f>+N14+'RFP 6'!R14</f>
        <v>0</v>
      </c>
      <c r="S14" s="72">
        <f t="shared" si="2"/>
        <v>0</v>
      </c>
      <c r="T14" s="73">
        <v>0</v>
      </c>
      <c r="U14" s="73">
        <f t="shared" si="3"/>
        <v>0</v>
      </c>
      <c r="V14" s="74">
        <f t="shared" ref="V14:V22" si="7">+MIN($C$25-$G$25,(C14+T14)-G14)</f>
        <v>0</v>
      </c>
      <c r="W14" s="74" t="b">
        <f t="shared" si="4"/>
        <v>1</v>
      </c>
      <c r="X14" s="251"/>
    </row>
    <row r="15" spans="1:249" ht="13.5" x14ac:dyDescent="0.25">
      <c r="A15" s="323" t="str">
        <f>+IF('Grant Award &amp; Balance'!A13&lt;&gt;0,'Grant Award &amp; Balance'!A13,"")</f>
        <v/>
      </c>
      <c r="B15" s="324"/>
      <c r="C15" s="26">
        <f>+'Grant Award &amp; Balance'!B13</f>
        <v>0</v>
      </c>
      <c r="D15" s="15">
        <v>0</v>
      </c>
      <c r="E15" s="16">
        <v>0</v>
      </c>
      <c r="F15" s="69">
        <f t="shared" si="5"/>
        <v>0</v>
      </c>
      <c r="G15" s="17">
        <f>+'RFP 6'!K15</f>
        <v>0</v>
      </c>
      <c r="H15" s="18">
        <f t="shared" si="0"/>
        <v>0</v>
      </c>
      <c r="I15" s="16">
        <v>0</v>
      </c>
      <c r="J15" s="16">
        <v>0</v>
      </c>
      <c r="K15" s="69">
        <f t="shared" si="1"/>
        <v>0</v>
      </c>
      <c r="L15" s="118">
        <f>+'Grant Award &amp; Balance'!H13</f>
        <v>0</v>
      </c>
      <c r="M15" s="16">
        <v>0</v>
      </c>
      <c r="N15" s="279">
        <v>0</v>
      </c>
      <c r="O15" s="70">
        <f t="shared" si="6"/>
        <v>0</v>
      </c>
      <c r="Q15" s="71">
        <f>+M15+'RFP 6'!Q15</f>
        <v>0</v>
      </c>
      <c r="R15" s="72">
        <f>+N15+'RFP 6'!R15</f>
        <v>0</v>
      </c>
      <c r="S15" s="72">
        <f t="shared" si="2"/>
        <v>0</v>
      </c>
      <c r="T15" s="73">
        <v>0</v>
      </c>
      <c r="U15" s="73">
        <f t="shared" si="3"/>
        <v>0</v>
      </c>
      <c r="V15" s="74">
        <f t="shared" si="7"/>
        <v>0</v>
      </c>
      <c r="W15" s="74" t="b">
        <f t="shared" si="4"/>
        <v>1</v>
      </c>
      <c r="X15" s="251"/>
    </row>
    <row r="16" spans="1:249" ht="13.5" x14ac:dyDescent="0.25">
      <c r="A16" s="323" t="str">
        <f>+IF('Grant Award &amp; Balance'!A14&lt;&gt;0,'Grant Award &amp; Balance'!A14,"")</f>
        <v/>
      </c>
      <c r="B16" s="324"/>
      <c r="C16" s="26">
        <f>+'Grant Award &amp; Balance'!B14</f>
        <v>0</v>
      </c>
      <c r="D16" s="15">
        <v>0</v>
      </c>
      <c r="E16" s="16">
        <v>0</v>
      </c>
      <c r="F16" s="69">
        <f t="shared" si="5"/>
        <v>0</v>
      </c>
      <c r="G16" s="17">
        <f>+'RFP 6'!K16</f>
        <v>0</v>
      </c>
      <c r="H16" s="18">
        <f t="shared" si="0"/>
        <v>0</v>
      </c>
      <c r="I16" s="16">
        <v>0</v>
      </c>
      <c r="J16" s="16">
        <v>0</v>
      </c>
      <c r="K16" s="69">
        <f t="shared" si="1"/>
        <v>0</v>
      </c>
      <c r="L16" s="118">
        <f>+'Grant Award &amp; Balance'!H14</f>
        <v>0</v>
      </c>
      <c r="M16" s="16">
        <v>0</v>
      </c>
      <c r="N16" s="279">
        <v>0</v>
      </c>
      <c r="O16" s="70">
        <f t="shared" si="6"/>
        <v>0</v>
      </c>
      <c r="Q16" s="71">
        <f>+M16+'RFP 6'!Q16</f>
        <v>0</v>
      </c>
      <c r="R16" s="72">
        <f>+N16+'RFP 6'!R16</f>
        <v>0</v>
      </c>
      <c r="S16" s="72">
        <f t="shared" si="2"/>
        <v>0</v>
      </c>
      <c r="T16" s="73">
        <v>0</v>
      </c>
      <c r="U16" s="73">
        <f t="shared" si="3"/>
        <v>0</v>
      </c>
      <c r="V16" s="74">
        <f t="shared" si="7"/>
        <v>0</v>
      </c>
      <c r="W16" s="74" t="b">
        <f t="shared" si="4"/>
        <v>1</v>
      </c>
      <c r="X16" s="251"/>
    </row>
    <row r="17" spans="1:24" ht="13.5" x14ac:dyDescent="0.25">
      <c r="A17" s="323" t="str">
        <f>+IF('Grant Award &amp; Balance'!A15&lt;&gt;0,'Grant Award &amp; Balance'!A15,"")</f>
        <v/>
      </c>
      <c r="B17" s="324"/>
      <c r="C17" s="26">
        <f>+'Grant Award &amp; Balance'!B15</f>
        <v>0</v>
      </c>
      <c r="D17" s="15">
        <v>0</v>
      </c>
      <c r="E17" s="16">
        <v>0</v>
      </c>
      <c r="F17" s="69">
        <f t="shared" si="5"/>
        <v>0</v>
      </c>
      <c r="G17" s="17">
        <f>+'RFP 6'!K17</f>
        <v>0</v>
      </c>
      <c r="H17" s="18">
        <f t="shared" si="0"/>
        <v>0</v>
      </c>
      <c r="I17" s="16">
        <v>0</v>
      </c>
      <c r="J17" s="16">
        <v>0</v>
      </c>
      <c r="K17" s="69">
        <f t="shared" si="1"/>
        <v>0</v>
      </c>
      <c r="L17" s="118">
        <f>+'Grant Award &amp; Balance'!H15</f>
        <v>0</v>
      </c>
      <c r="M17" s="16">
        <v>0</v>
      </c>
      <c r="N17" s="279">
        <v>0</v>
      </c>
      <c r="O17" s="70">
        <f t="shared" si="6"/>
        <v>0</v>
      </c>
      <c r="Q17" s="71">
        <f>+M17+'RFP 6'!Q17</f>
        <v>0</v>
      </c>
      <c r="R17" s="72">
        <f>+N17+'RFP 6'!R17</f>
        <v>0</v>
      </c>
      <c r="S17" s="72">
        <f t="shared" si="2"/>
        <v>0</v>
      </c>
      <c r="T17" s="73">
        <v>0</v>
      </c>
      <c r="U17" s="73">
        <f t="shared" si="3"/>
        <v>0</v>
      </c>
      <c r="V17" s="74">
        <f t="shared" si="7"/>
        <v>0</v>
      </c>
      <c r="W17" s="74" t="b">
        <f t="shared" si="4"/>
        <v>1</v>
      </c>
      <c r="X17" s="251"/>
    </row>
    <row r="18" spans="1:24" ht="13.5" x14ac:dyDescent="0.25">
      <c r="A18" s="323" t="str">
        <f>+IF('Grant Award &amp; Balance'!A16&lt;&gt;0,'Grant Award &amp; Balance'!A16,"")</f>
        <v/>
      </c>
      <c r="B18" s="324"/>
      <c r="C18" s="26">
        <f>+'Grant Award &amp; Balance'!B16</f>
        <v>0</v>
      </c>
      <c r="D18" s="15">
        <v>0</v>
      </c>
      <c r="E18" s="16">
        <v>0</v>
      </c>
      <c r="F18" s="69">
        <f t="shared" si="5"/>
        <v>0</v>
      </c>
      <c r="G18" s="17">
        <f>+'RFP 6'!K18</f>
        <v>0</v>
      </c>
      <c r="H18" s="18">
        <f t="shared" si="0"/>
        <v>0</v>
      </c>
      <c r="I18" s="16">
        <v>0</v>
      </c>
      <c r="J18" s="16">
        <v>0</v>
      </c>
      <c r="K18" s="69">
        <f t="shared" si="1"/>
        <v>0</v>
      </c>
      <c r="L18" s="118">
        <f>+'Grant Award &amp; Balance'!H16</f>
        <v>0</v>
      </c>
      <c r="M18" s="16">
        <v>0</v>
      </c>
      <c r="N18" s="279">
        <v>0</v>
      </c>
      <c r="O18" s="70">
        <f t="shared" si="6"/>
        <v>0</v>
      </c>
      <c r="Q18" s="71">
        <f>+M18+'RFP 6'!Q18</f>
        <v>0</v>
      </c>
      <c r="R18" s="72">
        <f>+N18+'RFP 6'!R18</f>
        <v>0</v>
      </c>
      <c r="S18" s="72">
        <f t="shared" si="2"/>
        <v>0</v>
      </c>
      <c r="T18" s="73">
        <v>0</v>
      </c>
      <c r="U18" s="73">
        <f t="shared" si="3"/>
        <v>0</v>
      </c>
      <c r="V18" s="74">
        <f t="shared" si="7"/>
        <v>0</v>
      </c>
      <c r="W18" s="74" t="b">
        <f t="shared" si="4"/>
        <v>1</v>
      </c>
      <c r="X18" s="251"/>
    </row>
    <row r="19" spans="1:24" ht="13.5" x14ac:dyDescent="0.25">
      <c r="A19" s="323" t="str">
        <f>+IF('Grant Award &amp; Balance'!A17&lt;&gt;0,'Grant Award &amp; Balance'!A17,"")</f>
        <v/>
      </c>
      <c r="B19" s="324"/>
      <c r="C19" s="26">
        <f>+'Grant Award &amp; Balance'!B17</f>
        <v>0</v>
      </c>
      <c r="D19" s="15">
        <v>0</v>
      </c>
      <c r="E19" s="16">
        <v>0</v>
      </c>
      <c r="F19" s="69">
        <f t="shared" si="5"/>
        <v>0</v>
      </c>
      <c r="G19" s="17">
        <f>+'RFP 6'!K19</f>
        <v>0</v>
      </c>
      <c r="H19" s="18">
        <f t="shared" si="0"/>
        <v>0</v>
      </c>
      <c r="I19" s="16">
        <v>0</v>
      </c>
      <c r="J19" s="16">
        <v>0</v>
      </c>
      <c r="K19" s="69">
        <f t="shared" si="1"/>
        <v>0</v>
      </c>
      <c r="L19" s="118">
        <f>+'Grant Award &amp; Balance'!H17</f>
        <v>0</v>
      </c>
      <c r="M19" s="16">
        <v>0</v>
      </c>
      <c r="N19" s="279">
        <v>0</v>
      </c>
      <c r="O19" s="70">
        <f t="shared" si="6"/>
        <v>0</v>
      </c>
      <c r="Q19" s="71">
        <f>+M19+'RFP 6'!Q19</f>
        <v>0</v>
      </c>
      <c r="R19" s="72">
        <f>+N19+'RFP 6'!R19</f>
        <v>0</v>
      </c>
      <c r="S19" s="72">
        <f t="shared" si="2"/>
        <v>0</v>
      </c>
      <c r="T19" s="73">
        <v>0</v>
      </c>
      <c r="U19" s="73">
        <f t="shared" si="3"/>
        <v>0</v>
      </c>
      <c r="V19" s="74">
        <f t="shared" si="7"/>
        <v>0</v>
      </c>
      <c r="W19" s="74" t="b">
        <f t="shared" si="4"/>
        <v>1</v>
      </c>
      <c r="X19" s="251"/>
    </row>
    <row r="20" spans="1:24" ht="13.5" x14ac:dyDescent="0.25">
      <c r="A20" s="323" t="str">
        <f>+IF('Grant Award &amp; Balance'!A18&lt;&gt;0,'Grant Award &amp; Balance'!A18,"")</f>
        <v/>
      </c>
      <c r="B20" s="324"/>
      <c r="C20" s="26">
        <f>+'Grant Award &amp; Balance'!B18</f>
        <v>0</v>
      </c>
      <c r="D20" s="15">
        <v>0</v>
      </c>
      <c r="E20" s="16">
        <v>0</v>
      </c>
      <c r="F20" s="69">
        <f t="shared" si="5"/>
        <v>0</v>
      </c>
      <c r="G20" s="17">
        <f>+'RFP 6'!K20</f>
        <v>0</v>
      </c>
      <c r="H20" s="18">
        <f t="shared" si="0"/>
        <v>0</v>
      </c>
      <c r="I20" s="16">
        <v>0</v>
      </c>
      <c r="J20" s="16">
        <v>0</v>
      </c>
      <c r="K20" s="69">
        <f t="shared" si="1"/>
        <v>0</v>
      </c>
      <c r="L20" s="118">
        <f>+'Grant Award &amp; Balance'!H18</f>
        <v>0</v>
      </c>
      <c r="M20" s="16">
        <v>0</v>
      </c>
      <c r="N20" s="279">
        <v>0</v>
      </c>
      <c r="O20" s="70">
        <f t="shared" si="6"/>
        <v>0</v>
      </c>
      <c r="Q20" s="71">
        <f>+M20+'RFP 6'!Q20</f>
        <v>0</v>
      </c>
      <c r="R20" s="72">
        <f>+N20+'RFP 6'!R20</f>
        <v>0</v>
      </c>
      <c r="S20" s="72">
        <f t="shared" si="2"/>
        <v>0</v>
      </c>
      <c r="T20" s="73">
        <v>0</v>
      </c>
      <c r="U20" s="73">
        <f t="shared" si="3"/>
        <v>0</v>
      </c>
      <c r="V20" s="74">
        <f t="shared" si="7"/>
        <v>0</v>
      </c>
      <c r="W20" s="74" t="b">
        <f t="shared" si="4"/>
        <v>1</v>
      </c>
      <c r="X20" s="251"/>
    </row>
    <row r="21" spans="1:24" ht="14.25" thickBot="1" x14ac:dyDescent="0.3">
      <c r="A21" s="323" t="str">
        <f>+IF('Grant Award &amp; Balance'!A19&lt;&gt;0,'Grant Award &amp; Balance'!A19,"")</f>
        <v/>
      </c>
      <c r="B21" s="324"/>
      <c r="C21" s="26">
        <f>+'Grant Award &amp; Balance'!B19</f>
        <v>0</v>
      </c>
      <c r="D21" s="15">
        <v>0</v>
      </c>
      <c r="E21" s="16">
        <v>0</v>
      </c>
      <c r="F21" s="69">
        <f t="shared" si="5"/>
        <v>0</v>
      </c>
      <c r="G21" s="17">
        <f>+'RFP 6'!K21</f>
        <v>0</v>
      </c>
      <c r="H21" s="18">
        <f t="shared" si="0"/>
        <v>0</v>
      </c>
      <c r="I21" s="16">
        <v>0</v>
      </c>
      <c r="J21" s="16">
        <v>0</v>
      </c>
      <c r="K21" s="69">
        <f t="shared" si="1"/>
        <v>0</v>
      </c>
      <c r="L21" s="118">
        <f>+'Grant Award &amp; Balance'!H19</f>
        <v>0</v>
      </c>
      <c r="M21" s="16">
        <v>0</v>
      </c>
      <c r="N21" s="279">
        <v>0</v>
      </c>
      <c r="O21" s="70">
        <f t="shared" si="6"/>
        <v>0</v>
      </c>
      <c r="Q21" s="71">
        <f>+M21+'RFP 6'!Q21</f>
        <v>0</v>
      </c>
      <c r="R21" s="72">
        <f>+N21+'RFP 6'!R21</f>
        <v>0</v>
      </c>
      <c r="S21" s="72">
        <f t="shared" si="2"/>
        <v>0</v>
      </c>
      <c r="T21" s="73">
        <v>0</v>
      </c>
      <c r="U21" s="73">
        <f t="shared" si="3"/>
        <v>0</v>
      </c>
      <c r="V21" s="74">
        <f t="shared" si="7"/>
        <v>0</v>
      </c>
      <c r="W21" s="74" t="b">
        <f t="shared" si="4"/>
        <v>1</v>
      </c>
      <c r="X21" s="251"/>
    </row>
    <row r="22" spans="1:24" ht="14.25" hidden="1" thickBot="1" x14ac:dyDescent="0.3">
      <c r="A22" s="354"/>
      <c r="B22" s="355"/>
      <c r="C22" s="26"/>
      <c r="D22" s="15"/>
      <c r="E22" s="19"/>
      <c r="F22" s="76">
        <f t="shared" ref="F22" si="8">+D22-E22</f>
        <v>0</v>
      </c>
      <c r="G22" s="223">
        <f>+'RFP 2'!K22</f>
        <v>0</v>
      </c>
      <c r="H22" s="20">
        <f t="shared" si="0"/>
        <v>0</v>
      </c>
      <c r="I22" s="19">
        <v>0</v>
      </c>
      <c r="J22" s="19">
        <v>0</v>
      </c>
      <c r="K22" s="69">
        <f t="shared" si="1"/>
        <v>0</v>
      </c>
      <c r="L22" s="118">
        <f>+'Grant Award &amp; Balance'!H20</f>
        <v>0</v>
      </c>
      <c r="M22" s="19">
        <v>0</v>
      </c>
      <c r="N22" s="16">
        <v>0</v>
      </c>
      <c r="O22" s="70">
        <f>+S22</f>
        <v>0</v>
      </c>
      <c r="Q22" s="71">
        <f>+M22+'Grant Award &amp; Balance'!J20</f>
        <v>0</v>
      </c>
      <c r="R22" s="72">
        <f>+N22+'Grant Award &amp; Balance'!I20</f>
        <v>0</v>
      </c>
      <c r="S22" s="72">
        <f t="shared" si="2"/>
        <v>0</v>
      </c>
      <c r="T22" s="73">
        <f t="shared" ref="T22" si="9">+IF(A22="Gen Admin",0,MIN(C22*0.1,10000))</f>
        <v>0</v>
      </c>
      <c r="U22" s="73">
        <f t="shared" si="3"/>
        <v>0</v>
      </c>
      <c r="V22" s="74">
        <f t="shared" si="7"/>
        <v>0</v>
      </c>
      <c r="W22" s="74" t="b">
        <f t="shared" si="4"/>
        <v>1</v>
      </c>
      <c r="X22" s="251"/>
    </row>
    <row r="23" spans="1:24" ht="14.25" thickBot="1" x14ac:dyDescent="0.3">
      <c r="A23" s="77" t="s">
        <v>33</v>
      </c>
      <c r="B23" s="78"/>
      <c r="C23" s="325" t="s">
        <v>34</v>
      </c>
      <c r="D23" s="325"/>
      <c r="E23" s="326"/>
      <c r="F23" s="31">
        <v>0</v>
      </c>
      <c r="G23" s="21">
        <f>+'RFP 6'!K23</f>
        <v>0</v>
      </c>
      <c r="H23" s="22">
        <f t="shared" si="0"/>
        <v>0</v>
      </c>
      <c r="I23" s="23">
        <v>0</v>
      </c>
      <c r="J23" s="23">
        <v>0</v>
      </c>
      <c r="K23" s="24">
        <f t="shared" si="1"/>
        <v>0</v>
      </c>
      <c r="L23" s="21">
        <v>0</v>
      </c>
      <c r="M23" s="22">
        <v>0</v>
      </c>
      <c r="N23" s="24"/>
      <c r="O23" s="79">
        <v>0</v>
      </c>
      <c r="Q23" s="80">
        <f>+SUM(Q12:Q22)</f>
        <v>0</v>
      </c>
      <c r="R23" s="80">
        <f>+SUM(R12:R22)</f>
        <v>0</v>
      </c>
      <c r="S23" s="72">
        <f t="shared" si="2"/>
        <v>0</v>
      </c>
      <c r="W23" s="74"/>
      <c r="X23" s="252"/>
    </row>
    <row r="24" spans="1:24" ht="4.9000000000000004" customHeight="1" thickBot="1" x14ac:dyDescent="0.3">
      <c r="A24" s="77"/>
      <c r="B24" s="78"/>
      <c r="C24" s="81"/>
      <c r="D24" s="81"/>
      <c r="E24" s="81"/>
      <c r="F24" s="82"/>
      <c r="G24" s="4"/>
      <c r="H24" s="3"/>
      <c r="I24" s="3"/>
      <c r="J24" s="3"/>
      <c r="K24" s="83"/>
      <c r="L24" s="4"/>
      <c r="M24" s="3"/>
      <c r="N24" s="80"/>
      <c r="O24" s="84"/>
    </row>
    <row r="25" spans="1:24" s="85" customFormat="1" ht="28.9" customHeight="1" thickBot="1" x14ac:dyDescent="0.25">
      <c r="A25" s="27" t="s">
        <v>73</v>
      </c>
      <c r="B25" s="28"/>
      <c r="C25" s="29">
        <f t="shared" ref="C25:N25" si="10">+SUM(C13:C23)</f>
        <v>0</v>
      </c>
      <c r="D25" s="30">
        <f t="shared" si="10"/>
        <v>0</v>
      </c>
      <c r="E25" s="14">
        <f t="shared" si="10"/>
        <v>0</v>
      </c>
      <c r="F25" s="31">
        <f t="shared" si="10"/>
        <v>0</v>
      </c>
      <c r="G25" s="13">
        <f t="shared" si="10"/>
        <v>0</v>
      </c>
      <c r="H25" s="14">
        <f t="shared" si="10"/>
        <v>0</v>
      </c>
      <c r="I25" s="14">
        <f t="shared" si="10"/>
        <v>0</v>
      </c>
      <c r="J25" s="32">
        <f t="shared" si="10"/>
        <v>0</v>
      </c>
      <c r="K25" s="33">
        <f t="shared" si="10"/>
        <v>0</v>
      </c>
      <c r="L25" s="30">
        <f t="shared" si="10"/>
        <v>0</v>
      </c>
      <c r="M25" s="275">
        <f t="shared" si="10"/>
        <v>0</v>
      </c>
      <c r="N25" s="274">
        <f t="shared" si="10"/>
        <v>0</v>
      </c>
      <c r="O25" s="34">
        <f>+SUM(O13:O23)</f>
        <v>0</v>
      </c>
      <c r="P25" s="35"/>
      <c r="Q25" s="36">
        <v>5000</v>
      </c>
      <c r="W25" s="86"/>
    </row>
    <row r="26" spans="1:24" s="90" customFormat="1" ht="18" customHeight="1" x14ac:dyDescent="0.2">
      <c r="A26" s="87"/>
      <c r="B26" s="87"/>
      <c r="C26" s="210">
        <f>+IF(HoldType="Award",FundsAvailable,IF(HoldType="Prorata",O25,""))</f>
        <v>0</v>
      </c>
      <c r="D26" s="11" t="str">
        <f>+IF(HoldType="Award","Available for drawdown",IF(HoldType="Prorata","Available for drawdown",""))</f>
        <v>Available for drawdown</v>
      </c>
      <c r="E26" s="11"/>
      <c r="F26" s="89"/>
      <c r="H26" s="11"/>
      <c r="I26" s="11"/>
      <c r="J26" s="88"/>
      <c r="K26" s="88"/>
      <c r="M26" s="212"/>
      <c r="N26" s="264" t="s">
        <v>152</v>
      </c>
      <c r="O26" s="276">
        <f>+S23</f>
        <v>0</v>
      </c>
      <c r="P26" s="282"/>
      <c r="Q26" s="93"/>
      <c r="W26" s="94"/>
    </row>
    <row r="27" spans="1:24" s="90" customFormat="1" ht="18" hidden="1" customHeight="1" x14ac:dyDescent="0.2">
      <c r="A27" s="87"/>
      <c r="B27" s="87"/>
      <c r="C27" s="210"/>
      <c r="D27" s="11"/>
      <c r="E27" s="11"/>
      <c r="F27" s="89"/>
      <c r="H27" s="11"/>
      <c r="I27" s="11"/>
      <c r="J27" s="88"/>
      <c r="K27" s="88"/>
      <c r="M27" s="211"/>
      <c r="N27" s="91"/>
      <c r="O27" s="212"/>
      <c r="P27" s="92"/>
      <c r="Q27" s="93"/>
      <c r="W27" s="94"/>
    </row>
    <row r="28" spans="1:24" ht="15.6" customHeight="1" x14ac:dyDescent="0.2">
      <c r="A28" s="215" t="s">
        <v>100</v>
      </c>
      <c r="B28" s="216" t="str">
        <f>+HoldType</f>
        <v>Award</v>
      </c>
      <c r="C28" s="186"/>
      <c r="D28" s="217" t="s">
        <v>117</v>
      </c>
      <c r="E28" s="218" t="s">
        <v>102</v>
      </c>
      <c r="F28" s="218" t="s">
        <v>92</v>
      </c>
      <c r="G28" s="218" t="s">
        <v>99</v>
      </c>
      <c r="H28" s="218" t="s">
        <v>101</v>
      </c>
      <c r="I28" s="187" t="s">
        <v>98</v>
      </c>
      <c r="K28" s="227"/>
      <c r="M28" s="263"/>
      <c r="N28" s="264" t="s">
        <v>85</v>
      </c>
      <c r="O28" s="270">
        <f>+IF($C$25&gt;0,O26/$C$25,0)</f>
        <v>0</v>
      </c>
    </row>
    <row r="29" spans="1:24" x14ac:dyDescent="0.2">
      <c r="A29" s="186"/>
      <c r="B29" s="186"/>
      <c r="C29" s="219" t="s">
        <v>91</v>
      </c>
      <c r="D29" s="220" t="b">
        <f>+AND($M$28&gt;=$M$29,$O$28&gt;=$O$29)</f>
        <v>0</v>
      </c>
      <c r="E29" s="186" t="b">
        <f>+$K$25&lt;FundsAvailable</f>
        <v>0</v>
      </c>
      <c r="F29" s="228">
        <f>+FundsAvailable</f>
        <v>0</v>
      </c>
      <c r="G29" s="186">
        <f>+K25</f>
        <v>0</v>
      </c>
      <c r="H29" s="186"/>
      <c r="I29" s="222" t="b">
        <f>+OR(D29=TRUE,E29=TRUE)</f>
        <v>0</v>
      </c>
      <c r="K29" s="227"/>
      <c r="M29" s="265"/>
      <c r="N29" s="278" t="s">
        <v>84</v>
      </c>
      <c r="O29" s="271">
        <f>+TotalLevRequirement</f>
        <v>0.1</v>
      </c>
      <c r="P29" s="281"/>
    </row>
    <row r="30" spans="1:24" hidden="1" x14ac:dyDescent="0.2">
      <c r="A30" s="100" t="s">
        <v>98</v>
      </c>
      <c r="B30" s="101" t="b">
        <f>+AND(ProgramFixed&lt;&gt;"Program Type",VLOOKUP(HoldType,C29:I31,7,FALSE))</f>
        <v>0</v>
      </c>
      <c r="C30" s="102" t="s">
        <v>90</v>
      </c>
      <c r="I30" s="6" t="b">
        <v>1</v>
      </c>
      <c r="L30" s="103"/>
      <c r="M30" s="103"/>
      <c r="N30" s="103"/>
      <c r="O30" s="103"/>
    </row>
    <row r="31" spans="1:24" ht="12.6" hidden="1" customHeight="1" x14ac:dyDescent="0.2">
      <c r="A31" s="100"/>
      <c r="B31" s="101"/>
      <c r="C31" s="97" t="s">
        <v>95</v>
      </c>
      <c r="D31" s="104"/>
      <c r="E31" s="104"/>
      <c r="F31" s="104"/>
      <c r="H31" s="6" t="b">
        <f>+$O$26&gt;=$K$25</f>
        <v>1</v>
      </c>
      <c r="I31" s="6" t="b">
        <f>+H31=TRUE</f>
        <v>1</v>
      </c>
      <c r="L31" s="103"/>
      <c r="M31" s="103"/>
      <c r="N31" s="103"/>
      <c r="O31" s="103"/>
    </row>
    <row r="32" spans="1:24" x14ac:dyDescent="0.2">
      <c r="A32" s="5" t="s">
        <v>9</v>
      </c>
      <c r="C32" s="104"/>
      <c r="D32" s="104"/>
      <c r="E32" s="104"/>
      <c r="F32" s="104"/>
      <c r="G32" s="104"/>
      <c r="H32" s="104"/>
      <c r="I32" s="104"/>
      <c r="J32" s="104"/>
      <c r="M32" s="105"/>
      <c r="N32" s="106"/>
      <c r="O32" s="107"/>
      <c r="P32" s="108"/>
    </row>
    <row r="33" spans="1:24" x14ac:dyDescent="0.2">
      <c r="A33" s="109"/>
      <c r="B33" s="1"/>
      <c r="C33" s="110"/>
      <c r="D33" s="110"/>
      <c r="E33" s="110"/>
      <c r="F33" s="110"/>
      <c r="G33" s="110"/>
      <c r="H33" s="110"/>
      <c r="I33" s="110"/>
      <c r="J33" s="110"/>
      <c r="K33" s="110"/>
      <c r="L33" s="1"/>
      <c r="M33" s="1"/>
      <c r="N33" s="1"/>
      <c r="O33" s="8"/>
    </row>
    <row r="34" spans="1:24" ht="21.6" customHeight="1" x14ac:dyDescent="0.2">
      <c r="A34" s="111" t="s">
        <v>10</v>
      </c>
      <c r="B34" s="2"/>
      <c r="C34" s="12"/>
      <c r="D34" s="12"/>
      <c r="E34" s="12"/>
      <c r="F34" s="112" t="s">
        <v>11</v>
      </c>
      <c r="G34" s="353"/>
      <c r="H34" s="353"/>
      <c r="I34" s="353"/>
      <c r="J34" s="353"/>
      <c r="L34" s="113" t="s">
        <v>12</v>
      </c>
      <c r="M34" s="352"/>
      <c r="N34" s="352"/>
      <c r="O34" s="41"/>
    </row>
    <row r="35" spans="1:24" x14ac:dyDescent="0.2">
      <c r="A35" s="114"/>
      <c r="B35" s="46"/>
      <c r="C35" s="12"/>
      <c r="D35" s="12"/>
      <c r="E35" s="12"/>
      <c r="F35" s="12"/>
      <c r="G35" s="12"/>
      <c r="H35" s="12"/>
      <c r="I35" s="12"/>
      <c r="J35" s="12"/>
      <c r="K35" s="12"/>
      <c r="L35" s="46"/>
      <c r="M35" s="46"/>
      <c r="N35" s="46"/>
      <c r="O35" s="47"/>
    </row>
    <row r="36" spans="1:24" hidden="1" x14ac:dyDescent="0.2">
      <c r="C36" s="104"/>
      <c r="D36" s="104"/>
      <c r="E36" s="104"/>
      <c r="F36" s="104"/>
      <c r="G36" s="104"/>
      <c r="H36" s="104"/>
      <c r="I36" s="104"/>
      <c r="J36" s="104"/>
      <c r="K36" s="104"/>
    </row>
    <row r="37" spans="1:24" s="259" customFormat="1" ht="6" customHeight="1" x14ac:dyDescent="0.2">
      <c r="C37" s="266"/>
      <c r="D37" s="266"/>
      <c r="E37" s="266"/>
      <c r="F37" s="266"/>
      <c r="G37" s="266"/>
      <c r="H37" s="266"/>
      <c r="I37" s="266"/>
      <c r="J37" s="266"/>
      <c r="K37" s="266"/>
      <c r="W37" s="268"/>
    </row>
    <row r="38" spans="1:24" s="259" customFormat="1" ht="20.25" customHeight="1" x14ac:dyDescent="0.2">
      <c r="A38" s="273" t="s">
        <v>150</v>
      </c>
      <c r="D38" s="346">
        <f>+'RFP 1'!D38:G38</f>
        <v>0</v>
      </c>
      <c r="E38" s="346"/>
      <c r="F38" s="346"/>
      <c r="G38" s="346"/>
      <c r="H38" s="266"/>
      <c r="I38" s="346">
        <f>+'RFP 1'!I38:L38</f>
        <v>0</v>
      </c>
      <c r="J38" s="346"/>
      <c r="K38" s="346"/>
      <c r="L38" s="346"/>
      <c r="N38" s="358">
        <f>+'RFP 1'!N38:O38</f>
        <v>0</v>
      </c>
      <c r="O38" s="358"/>
      <c r="P38" s="267"/>
      <c r="W38" s="268"/>
      <c r="X38" s="285" t="s">
        <v>158</v>
      </c>
    </row>
    <row r="39" spans="1:24" s="259" customFormat="1" ht="12" customHeight="1" x14ac:dyDescent="0.2">
      <c r="D39" s="262" t="s">
        <v>147</v>
      </c>
      <c r="E39" s="262"/>
      <c r="F39" s="262"/>
      <c r="G39" s="262"/>
      <c r="H39" s="261"/>
      <c r="I39" s="262" t="s">
        <v>148</v>
      </c>
      <c r="J39" s="262"/>
      <c r="K39" s="262"/>
      <c r="L39" s="261"/>
      <c r="M39" s="261"/>
      <c r="N39" s="272" t="s">
        <v>149</v>
      </c>
      <c r="W39" s="268"/>
    </row>
    <row r="40" spans="1:24" ht="19.899999999999999" customHeight="1" x14ac:dyDescent="0.2">
      <c r="A40" s="5" t="s">
        <v>13</v>
      </c>
      <c r="C40" s="104"/>
      <c r="D40" s="104"/>
      <c r="E40" s="104"/>
      <c r="F40" s="104"/>
      <c r="G40" s="104"/>
      <c r="H40" s="104"/>
      <c r="I40" s="104"/>
      <c r="J40" s="104"/>
      <c r="K40" s="104"/>
    </row>
    <row r="41" spans="1:24" ht="5.25" customHeight="1" x14ac:dyDescent="0.2">
      <c r="A41" s="109"/>
      <c r="B41" s="1"/>
      <c r="C41" s="110"/>
      <c r="D41" s="110"/>
      <c r="E41" s="110"/>
      <c r="F41" s="110"/>
      <c r="G41" s="110"/>
      <c r="H41" s="110"/>
      <c r="I41" s="110"/>
      <c r="J41" s="110"/>
      <c r="K41" s="110"/>
      <c r="L41" s="1"/>
      <c r="M41" s="1"/>
      <c r="N41" s="1"/>
      <c r="O41" s="8"/>
    </row>
    <row r="42" spans="1:24" ht="15.6" customHeight="1" x14ac:dyDescent="0.2">
      <c r="A42" s="111" t="s">
        <v>14</v>
      </c>
      <c r="B42" s="2"/>
      <c r="C42" s="115"/>
      <c r="D42" s="116"/>
      <c r="E42" s="115"/>
      <c r="F42" s="112"/>
      <c r="G42" s="2"/>
      <c r="H42" s="115"/>
      <c r="I42" s="115"/>
      <c r="J42" s="115"/>
      <c r="K42" s="113" t="s">
        <v>12</v>
      </c>
      <c r="L42" s="2"/>
      <c r="M42" s="2"/>
      <c r="N42" s="2"/>
      <c r="O42" s="41"/>
    </row>
    <row r="43" spans="1:24" ht="7.5" customHeight="1" x14ac:dyDescent="0.2">
      <c r="A43" s="114"/>
      <c r="B43" s="46"/>
      <c r="C43" s="12"/>
      <c r="D43" s="12"/>
      <c r="E43" s="12"/>
      <c r="F43" s="12"/>
      <c r="G43" s="12"/>
      <c r="H43" s="12"/>
      <c r="I43" s="12"/>
      <c r="J43" s="12"/>
      <c r="K43" s="12"/>
      <c r="L43" s="46"/>
      <c r="M43" s="46"/>
      <c r="N43" s="46"/>
      <c r="O43" s="47"/>
    </row>
  </sheetData>
  <sheetProtection algorithmName="SHA-512" hashValue="/JtXD56YK27j2jfpWUgARn/bxmTIuh2hprDiWoXGVWOE5oMiLFghBQFUELjPbK41HX5zoBJwT1uaGoEmh4nLUQ==" saltValue="tA5OMdFowpZJqlX3j76TSQ==" spinCount="100000" sheet="1" selectLockedCells="1"/>
  <dataConsolidate/>
  <mergeCells count="30">
    <mergeCell ref="I38:L38"/>
    <mergeCell ref="D38:G38"/>
    <mergeCell ref="N38:O38"/>
    <mergeCell ref="I5:J5"/>
    <mergeCell ref="M5:O5"/>
    <mergeCell ref="G34:J34"/>
    <mergeCell ref="M34:N34"/>
    <mergeCell ref="C23:E23"/>
    <mergeCell ref="D9:F9"/>
    <mergeCell ref="G9:K9"/>
    <mergeCell ref="M11:N11"/>
    <mergeCell ref="A9:C9"/>
    <mergeCell ref="L9:O9"/>
    <mergeCell ref="A12:B12"/>
    <mergeCell ref="A13:B13"/>
    <mergeCell ref="A14:B14"/>
    <mergeCell ref="I2:J2"/>
    <mergeCell ref="I3:J3"/>
    <mergeCell ref="M3:O3"/>
    <mergeCell ref="I4:J4"/>
    <mergeCell ref="M4:O4"/>
    <mergeCell ref="A22:B22"/>
    <mergeCell ref="A21:B21"/>
    <mergeCell ref="A19:B19"/>
    <mergeCell ref="A20:B20"/>
    <mergeCell ref="A10:B10"/>
    <mergeCell ref="A18:B18"/>
    <mergeCell ref="A15:B15"/>
    <mergeCell ref="A16:B16"/>
    <mergeCell ref="A17:B17"/>
  </mergeCells>
  <phoneticPr fontId="0" type="noConversion"/>
  <dataValidations count="8">
    <dataValidation showInputMessage="1" showErrorMessage="1" error="Enter &quot;I&quot; for initial/interim RFP submitted_x000a__x000a_Enter &quot;F&quot; for final RFP submitted" sqref="I6:J7"/>
    <dataValidation type="whole" operator="greaterThanOrEqual" allowBlank="1" showInputMessage="1" showErrorMessage="1" sqref="E13:E22 L13:L22">
      <formula1>0</formula1>
    </dataValidation>
    <dataValidation operator="greaterThanOrEqual" allowBlank="1" showInputMessage="1" showErrorMessage="1" sqref="C13:C22"/>
    <dataValidation type="whole" operator="greaterThanOrEqual" allowBlank="1" showInputMessage="1" showErrorMessage="1" error="Enter refunds as positive numbers" sqref="J13:J22">
      <formula1>0</formula1>
    </dataValidation>
    <dataValidation type="list" showInputMessage="1" showErrorMessage="1" error="Enter &quot;I&quot; for initial/interim RFP submitted_x000a__x000a_Enter &quot;F&quot; for final RFP submitted" sqref="I5:J5">
      <formula1>$Q$1:$R$1</formula1>
    </dataValidation>
    <dataValidation type="custom" allowBlank="1" showInputMessage="1" showErrorMessage="1" error="You may not enter this amount. The problem is either:_x000a_* Amount entered exceeds allowable amount_x000a_*Match budget is not at least the required amount_x000a_*Did not click SET ME UP_x000a_*Changed program after SET ME UP" sqref="D22">
      <formula1>AND(F22&lt;=U22,$K$25&lt;=$C$25,$B$30=TRUE,TotalMatchBudget&gt;=TotalRequiredMatch)</formula1>
    </dataValidation>
    <dataValidation type="custom" allowBlank="1" showInputMessage="1" showErrorMessage="1" sqref="F23">
      <formula1>AND(K23&lt;=5000,$K$25&lt;=$C$25,$B$30=TRUE,TotalMatchBudget&gt;=TotalRequiredMatch)</formula1>
    </dataValidation>
    <dataValidation type="custom" allowBlank="1" showInputMessage="1" showErrorMessage="1" error="You cannot enter this amount, because of one of the following:_x000a_*Will cause budget drawn to exceed allowable budget, or grant amount drawn to exceed grant funds available_x000a_*Total BUDGETED match must equal or exceed requirement_x000a_" sqref="D13:D21">
      <formula1>AND(F13&lt;=B13,$K$25&lt;=$C$25,$B$30=TRUE,TotalMatchBudget&gt;=TotalRequiredMatch)</formula1>
    </dataValidation>
  </dataValidations>
  <printOptions horizontalCentered="1"/>
  <pageMargins left="0.25" right="0.25" top="0.4" bottom="0.25" header="0.25" footer="0.25"/>
  <pageSetup scale="97" orientation="landscape" r:id="rId1"/>
  <headerFooter alignWithMargins="0">
    <oddFooter>&amp;L&amp;"Arial,Bold Italic"&amp;9&amp;KFF0000&amp;A&amp;R&amp;"Arial,Bold Italic"&amp;9&amp;KFF0000&amp;D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40</vt:i4>
      </vt:variant>
    </vt:vector>
  </HeadingPairs>
  <TitlesOfParts>
    <vt:vector size="62" baseType="lpstr">
      <vt:lpstr>Select Program</vt:lpstr>
      <vt:lpstr>Grant Award &amp; Balance</vt:lpstr>
      <vt:lpstr>RFP 1</vt:lpstr>
      <vt:lpstr>RFP 2</vt:lpstr>
      <vt:lpstr>RFP 3</vt:lpstr>
      <vt:lpstr>RFP 4</vt:lpstr>
      <vt:lpstr>RFP 5</vt:lpstr>
      <vt:lpstr>RFP 6</vt:lpstr>
      <vt:lpstr>RFP 7</vt:lpstr>
      <vt:lpstr>RFP 8</vt:lpstr>
      <vt:lpstr>RFP 9</vt:lpstr>
      <vt:lpstr>RFP 10</vt:lpstr>
      <vt:lpstr>RFP 11</vt:lpstr>
      <vt:lpstr>RFP 12</vt:lpstr>
      <vt:lpstr>RFP 13</vt:lpstr>
      <vt:lpstr>RFP 14</vt:lpstr>
      <vt:lpstr>RFP 15</vt:lpstr>
      <vt:lpstr>RFP 16</vt:lpstr>
      <vt:lpstr>RFP 17</vt:lpstr>
      <vt:lpstr>RFP 18</vt:lpstr>
      <vt:lpstr>RFP 19</vt:lpstr>
      <vt:lpstr>RFP 20</vt:lpstr>
      <vt:lpstr>FundsAvailable</vt:lpstr>
      <vt:lpstr>GrantBalance</vt:lpstr>
      <vt:lpstr>Grantee</vt:lpstr>
      <vt:lpstr>GrantNumber</vt:lpstr>
      <vt:lpstr>HoldAmount</vt:lpstr>
      <vt:lpstr>HoldAmountofFunds</vt:lpstr>
      <vt:lpstr>HoldType</vt:lpstr>
      <vt:lpstr>LocalRequiredMatch</vt:lpstr>
      <vt:lpstr>LocalRequirement</vt:lpstr>
      <vt:lpstr>MatchOKTest</vt:lpstr>
      <vt:lpstr>PayType2</vt:lpstr>
      <vt:lpstr>'Grant Award &amp; Balance'!Print_Area</vt:lpstr>
      <vt:lpstr>'RFP 1'!Print_Area</vt:lpstr>
      <vt:lpstr>'RFP 10'!Print_Area</vt:lpstr>
      <vt:lpstr>'RFP 11'!Print_Area</vt:lpstr>
      <vt:lpstr>'RFP 12'!Print_Area</vt:lpstr>
      <vt:lpstr>'RFP 13'!Print_Area</vt:lpstr>
      <vt:lpstr>'RFP 14'!Print_Area</vt:lpstr>
      <vt:lpstr>'RFP 15'!Print_Area</vt:lpstr>
      <vt:lpstr>'RFP 16'!Print_Area</vt:lpstr>
      <vt:lpstr>'RFP 17'!Print_Area</vt:lpstr>
      <vt:lpstr>'RFP 18'!Print_Area</vt:lpstr>
      <vt:lpstr>'RFP 19'!Print_Area</vt:lpstr>
      <vt:lpstr>'RFP 2'!Print_Area</vt:lpstr>
      <vt:lpstr>'RFP 20'!Print_Area</vt:lpstr>
      <vt:lpstr>'RFP 3'!Print_Area</vt:lpstr>
      <vt:lpstr>'RFP 4'!Print_Area</vt:lpstr>
      <vt:lpstr>'RFP 5'!Print_Area</vt:lpstr>
      <vt:lpstr>'RFP 6'!Print_Area</vt:lpstr>
      <vt:lpstr>'RFP 7'!Print_Area</vt:lpstr>
      <vt:lpstr>'RFP 8'!Print_Area</vt:lpstr>
      <vt:lpstr>'RFP 9'!Print_Area</vt:lpstr>
      <vt:lpstr>'Select Program'!Print_Area</vt:lpstr>
      <vt:lpstr>ProgramChange</vt:lpstr>
      <vt:lpstr>ProgramCheck</vt:lpstr>
      <vt:lpstr>ProgramFixed</vt:lpstr>
      <vt:lpstr>Project</vt:lpstr>
      <vt:lpstr>TotalLevRequirement</vt:lpstr>
      <vt:lpstr>TotalMatchBudget</vt:lpstr>
      <vt:lpstr>TotalRequiredMatch</vt:lpstr>
    </vt:vector>
  </TitlesOfParts>
  <Company>SCDOC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testuser</dc:creator>
  <cp:lastModifiedBy>IT</cp:lastModifiedBy>
  <cp:lastPrinted>2017-06-08T15:47:04Z</cp:lastPrinted>
  <dcterms:created xsi:type="dcterms:W3CDTF">2004-10-26T16:12:11Z</dcterms:created>
  <dcterms:modified xsi:type="dcterms:W3CDTF">2017-06-13T17:52:10Z</dcterms:modified>
</cp:coreProperties>
</file>